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comments15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57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/>
  <bookViews>
    <workbookView xWindow="52636" yWindow="49239" windowWidth="28995" windowHeight="15794" tabRatio="804" firstSheet="153" activeTab="155"/>
  </bookViews>
  <sheets>
    <sheet name="Sheet1" sheetId="14" state="hidden" r:id="rId1"/>
    <sheet name="Sheet2" sheetId="15" state="hidden" r:id="rId2"/>
    <sheet name="Sheet3" sheetId="16" state="hidden" r:id="rId3"/>
    <sheet name="Sheet4" sheetId="17" state="hidden" r:id="rId4"/>
    <sheet name="Sheet5" sheetId="18" state="hidden" r:id="rId5"/>
    <sheet name="Sheet6" sheetId="19" state="hidden" r:id="rId6"/>
    <sheet name="Sheet7" sheetId="20" state="hidden" r:id="rId7"/>
    <sheet name="Sheet8" sheetId="21" state="hidden" r:id="rId8"/>
    <sheet name="Sheet9" sheetId="22" state="hidden" r:id="rId9"/>
    <sheet name="Sheet10" sheetId="23" state="hidden" r:id="rId10"/>
    <sheet name="Sheet11" sheetId="24" state="hidden" r:id="rId11"/>
    <sheet name="Sheet12" sheetId="25" state="hidden" r:id="rId12"/>
    <sheet name="Sheet13" sheetId="26" state="hidden" r:id="rId13"/>
    <sheet name="Sheet14" sheetId="27" state="hidden" r:id="rId14"/>
    <sheet name="Sheet15" sheetId="28" state="hidden" r:id="rId15"/>
    <sheet name="Sheet16" sheetId="29" state="hidden" r:id="rId16"/>
    <sheet name="Sheet17" sheetId="30" state="hidden" r:id="rId17"/>
    <sheet name="Sheet18" sheetId="31" state="hidden" r:id="rId18"/>
    <sheet name="Sheet19" sheetId="32" state="hidden" r:id="rId19"/>
    <sheet name="Sheet20" sheetId="33" state="hidden" r:id="rId20"/>
    <sheet name="Sheet21" sheetId="34" state="hidden" r:id="rId21"/>
    <sheet name="Sheet22" sheetId="35" state="hidden" r:id="rId22"/>
    <sheet name="Sheet23" sheetId="36" state="hidden" r:id="rId23"/>
    <sheet name="Sheet24" sheetId="37" state="hidden" r:id="rId24"/>
    <sheet name="Sheet25" sheetId="38" state="hidden" r:id="rId25"/>
    <sheet name="Sheet26" sheetId="39" state="hidden" r:id="rId26"/>
    <sheet name="Sheet27" sheetId="40" state="hidden" r:id="rId27"/>
    <sheet name="Sheet28" sheetId="41" state="hidden" r:id="rId28"/>
    <sheet name="Sheet29" sheetId="42" state="hidden" r:id="rId29"/>
    <sheet name="Sheet30" sheetId="43" state="hidden" r:id="rId30"/>
    <sheet name="Sheet31" sheetId="44" state="hidden" r:id="rId31"/>
    <sheet name="Sheet32" sheetId="45" state="hidden" r:id="rId32"/>
    <sheet name="Sheet33" sheetId="46" state="hidden" r:id="rId33"/>
    <sheet name="Sheet34" sheetId="47" state="hidden" r:id="rId34"/>
    <sheet name="Sheet35" sheetId="48" state="hidden" r:id="rId35"/>
    <sheet name="Sheet36" sheetId="49" state="hidden" r:id="rId36"/>
    <sheet name="Sheet37" sheetId="50" state="hidden" r:id="rId37"/>
    <sheet name="Sheet38" sheetId="51" state="hidden" r:id="rId38"/>
    <sheet name="Sheet39" sheetId="52" state="hidden" r:id="rId39"/>
    <sheet name="Sheet40" sheetId="53" state="hidden" r:id="rId40"/>
    <sheet name="Sheet41" sheetId="54" state="hidden" r:id="rId41"/>
    <sheet name="Sheet42" sheetId="55" state="hidden" r:id="rId42"/>
    <sheet name="Sheet43" sheetId="56" state="hidden" r:id="rId43"/>
    <sheet name="Sheet44" sheetId="57" state="hidden" r:id="rId44"/>
    <sheet name="Sheet45" sheetId="58" state="hidden" r:id="rId45"/>
    <sheet name="Sheet46" sheetId="59" state="hidden" r:id="rId46"/>
    <sheet name="Sheet47" sheetId="60" state="hidden" r:id="rId47"/>
    <sheet name="Sheet48" sheetId="61" state="hidden" r:id="rId48"/>
    <sheet name="Sheet49" sheetId="62" state="hidden" r:id="rId49"/>
    <sheet name="Sheet50" sheetId="63" state="hidden" r:id="rId50"/>
    <sheet name="Sheet51" sheetId="64" state="hidden" r:id="rId51"/>
    <sheet name="Sheet53" sheetId="66" state="hidden" r:id="rId52"/>
    <sheet name="Sheet54" sheetId="67" state="hidden" r:id="rId53"/>
    <sheet name="Sheet55" sheetId="68" state="hidden" r:id="rId54"/>
    <sheet name="Sheet56" sheetId="69" state="hidden" r:id="rId55"/>
    <sheet name="Sheet57" sheetId="70" state="hidden" r:id="rId56"/>
    <sheet name="Sheet58" sheetId="71" state="hidden" r:id="rId57"/>
    <sheet name="Sheet59" sheetId="72" state="hidden" r:id="rId58"/>
    <sheet name="Sheet60" sheetId="73" state="hidden" r:id="rId59"/>
    <sheet name="Sheet61" sheetId="74" state="hidden" r:id="rId60"/>
    <sheet name="Sheet62" sheetId="75" state="hidden" r:id="rId61"/>
    <sheet name="Sheet63" sheetId="76" state="hidden" r:id="rId62"/>
    <sheet name="Sheet64" sheetId="77" state="hidden" r:id="rId63"/>
    <sheet name="Sheet65" sheetId="78" state="hidden" r:id="rId64"/>
    <sheet name="Sheet66" sheetId="79" state="hidden" r:id="rId65"/>
    <sheet name="Sheet67" sheetId="80" state="hidden" r:id="rId66"/>
    <sheet name="Sheet68" sheetId="81" state="hidden" r:id="rId67"/>
    <sheet name="Sheet69" sheetId="82" state="hidden" r:id="rId68"/>
    <sheet name="Sheet70" sheetId="83" state="hidden" r:id="rId69"/>
    <sheet name="Sheet71" sheetId="84" state="hidden" r:id="rId70"/>
    <sheet name="Sheet72" sheetId="85" state="hidden" r:id="rId71"/>
    <sheet name="Sheet73" sheetId="86" state="hidden" r:id="rId72"/>
    <sheet name="Sheet74" sheetId="87" state="hidden" r:id="rId73"/>
    <sheet name="Sheet75" sheetId="88" state="hidden" r:id="rId74"/>
    <sheet name="Sheet76" sheetId="89" state="hidden" r:id="rId75"/>
    <sheet name="Sheet77" sheetId="90" state="hidden" r:id="rId76"/>
    <sheet name="Sheet78" sheetId="91" state="hidden" r:id="rId77"/>
    <sheet name="Sheet79" sheetId="92" state="hidden" r:id="rId78"/>
    <sheet name="Sheet80" sheetId="93" state="hidden" r:id="rId79"/>
    <sheet name="Sheet81" sheetId="94" state="hidden" r:id="rId80"/>
    <sheet name="Sheet82" sheetId="95" state="hidden" r:id="rId81"/>
    <sheet name="Sheet83" sheetId="96" state="hidden" r:id="rId82"/>
    <sheet name="Sheet84" sheetId="97" state="hidden" r:id="rId83"/>
    <sheet name="Sheet85" sheetId="98" state="hidden" r:id="rId84"/>
    <sheet name="Sheet86" sheetId="99" state="hidden" r:id="rId85"/>
    <sheet name="Sheet87" sheetId="100" state="hidden" r:id="rId86"/>
    <sheet name="Sheet88" sheetId="101" state="hidden" r:id="rId87"/>
    <sheet name="Sheet89" sheetId="102" state="hidden" r:id="rId88"/>
    <sheet name="Sheet90" sheetId="103" state="hidden" r:id="rId89"/>
    <sheet name="Sheet91" sheetId="104" state="hidden" r:id="rId90"/>
    <sheet name="Sheet92" sheetId="105" state="hidden" r:id="rId91"/>
    <sheet name="Sheet93" sheetId="106" state="hidden" r:id="rId92"/>
    <sheet name="Sheet94" sheetId="107" state="hidden" r:id="rId93"/>
    <sheet name="Sheet95" sheetId="108" state="hidden" r:id="rId94"/>
    <sheet name="Sheet96" sheetId="109" state="hidden" r:id="rId95"/>
    <sheet name="Sheet97" sheetId="110" state="hidden" r:id="rId96"/>
    <sheet name="Sheet98" sheetId="111" state="hidden" r:id="rId97"/>
    <sheet name="Sheet99" sheetId="112" state="hidden" r:id="rId98"/>
    <sheet name="Sheet100" sheetId="113" state="hidden" r:id="rId99"/>
    <sheet name="Sheet101" sheetId="114" state="hidden" r:id="rId100"/>
    <sheet name="Sheet102" sheetId="115" state="hidden" r:id="rId101"/>
    <sheet name="Sheet103" sheetId="116" state="hidden" r:id="rId102"/>
    <sheet name="Sheet105" sheetId="118" state="hidden" r:id="rId103"/>
    <sheet name="Sheet106" sheetId="119" state="hidden" r:id="rId104"/>
    <sheet name="Sheet107" sheetId="120" state="hidden" r:id="rId105"/>
    <sheet name="Sheet108" sheetId="121" state="hidden" r:id="rId106"/>
    <sheet name="Sheet109" sheetId="122" state="hidden" r:id="rId107"/>
    <sheet name="Sheet110" sheetId="123" state="hidden" r:id="rId108"/>
    <sheet name="Sheet111" sheetId="124" state="hidden" r:id="rId109"/>
    <sheet name="Sheet112" sheetId="125" state="hidden" r:id="rId110"/>
    <sheet name="Sheet113" sheetId="126" state="hidden" r:id="rId111"/>
    <sheet name="Sheet114" sheetId="127" state="hidden" r:id="rId112"/>
    <sheet name="Sheet115" sheetId="128" state="hidden" r:id="rId113"/>
    <sheet name="Sheet116" sheetId="129" state="hidden" r:id="rId114"/>
    <sheet name="Sheet117" sheetId="130" state="hidden" r:id="rId115"/>
    <sheet name="Sheet118" sheetId="131" state="hidden" r:id="rId116"/>
    <sheet name="Sheet119" sheetId="132" state="hidden" r:id="rId117"/>
    <sheet name="Sheet120" sheetId="133" state="hidden" r:id="rId118"/>
    <sheet name="Sheet121" sheetId="134" state="hidden" r:id="rId119"/>
    <sheet name="Sheet122" sheetId="135" state="hidden" r:id="rId120"/>
    <sheet name="Sheet123" sheetId="136" state="hidden" r:id="rId121"/>
    <sheet name="Sheet124" sheetId="137" state="hidden" r:id="rId122"/>
    <sheet name="Sheet125" sheetId="138" state="hidden" r:id="rId123"/>
    <sheet name="Sheet126" sheetId="139" state="hidden" r:id="rId124"/>
    <sheet name="Sheet127" sheetId="140" state="hidden" r:id="rId125"/>
    <sheet name="Sheet128" sheetId="141" state="hidden" r:id="rId126"/>
    <sheet name="Sheet129" sheetId="142" state="hidden" r:id="rId127"/>
    <sheet name="Sheet130" sheetId="143" state="hidden" r:id="rId128"/>
    <sheet name="Sheet131" sheetId="144" state="hidden" r:id="rId129"/>
    <sheet name="Sheet132" sheetId="145" state="hidden" r:id="rId130"/>
    <sheet name="Sheet133" sheetId="146" state="hidden" r:id="rId131"/>
    <sheet name="Sheet134" sheetId="147" state="hidden" r:id="rId132"/>
    <sheet name="Sheet135" sheetId="148" state="hidden" r:id="rId133"/>
    <sheet name="Sheet136" sheetId="149" state="hidden" r:id="rId134"/>
    <sheet name="Sheet137" sheetId="150" state="hidden" r:id="rId135"/>
    <sheet name="Sheet138" sheetId="151" state="hidden" r:id="rId136"/>
    <sheet name="Sheet139" sheetId="152" state="hidden" r:id="rId137"/>
    <sheet name="Sheet140" sheetId="153" state="hidden" r:id="rId138"/>
    <sheet name="Sheet141" sheetId="154" state="hidden" r:id="rId139"/>
    <sheet name="Sheet142" sheetId="155" state="hidden" r:id="rId140"/>
    <sheet name="Sheet143" sheetId="156" state="hidden" r:id="rId141"/>
    <sheet name="Sheet144" sheetId="157" state="hidden" r:id="rId142"/>
    <sheet name="Sheet145" sheetId="158" state="hidden" r:id="rId143"/>
    <sheet name="Sheet146" sheetId="159" state="hidden" r:id="rId144"/>
    <sheet name="Sheet147" sheetId="160" state="hidden" r:id="rId145"/>
    <sheet name="Sheet148" sheetId="161" state="hidden" r:id="rId146"/>
    <sheet name="Sheet149" sheetId="162" state="hidden" r:id="rId147"/>
    <sheet name="Sheet150" sheetId="163" state="hidden" r:id="rId148"/>
    <sheet name="Sheet151" sheetId="164" state="hidden" r:id="rId149"/>
    <sheet name="Sheet152" sheetId="165" state="hidden" r:id="rId150"/>
    <sheet name="Sheet153" sheetId="166" state="hidden" r:id="rId151"/>
    <sheet name="Sheet154" sheetId="167" state="hidden" r:id="rId152"/>
    <sheet name="Sheet155" sheetId="168" state="hidden" r:id="rId153"/>
    <sheet name="DATA-CoP" sheetId="242" r:id="rId154"/>
    <sheet name="Principles" sheetId="251" r:id="rId155"/>
    <sheet name="CAPEX cost" sheetId="249" r:id="rId156"/>
    <sheet name="OPEX costs" sheetId="243" r:id="rId157"/>
    <sheet name="Graph CAPEX cost" sheetId="250" r:id="rId158"/>
    <sheet name="Graph OPEX costs" sheetId="247" r:id="rId159"/>
  </sheets>
  <externalReferences>
    <externalReference r:id="rId162"/>
  </externalReferences>
  <definedNames>
    <definedName name="_xlnm.Print_Area" localSheetId="155">'CAPEX cost'!$A$1:$V$59</definedName>
    <definedName name="_xlnm.Print_Area" localSheetId="156">'OPEX costs'!$A$1:$Z$58</definedName>
    <definedName name="NewMatrix">'[1]@RISK Correlations'!$C$5:$M$15</definedName>
    <definedName name="NewMatrix2">'[1]@RISK Correlations'!$C$20:$M$30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</definedNames>
  <calcPr calcId="191029"/>
  <extLst/>
</workbook>
</file>

<file path=xl/comments156.xml><?xml version="1.0" encoding="utf-8"?>
<comments xmlns="http://schemas.openxmlformats.org/spreadsheetml/2006/main">
  <authors>
    <author>Marcel Bakker</author>
  </authors>
  <commentList>
    <comment ref="F11" authorId="0">
      <text>
        <r>
          <rPr>
            <b/>
            <sz val="9"/>
            <rFont val="Tahoma"/>
            <family val="2"/>
          </rPr>
          <t>Marcel Bakker:</t>
        </r>
        <r>
          <rPr>
            <sz val="9"/>
            <rFont val="Tahoma"/>
            <family val="2"/>
          </rPr>
          <t xml:space="preserve">
In case of import, Dutch price levels used for these components
</t>
        </r>
      </text>
    </comment>
    <comment ref="H11" authorId="0">
      <text>
        <r>
          <rPr>
            <b/>
            <sz val="9"/>
            <rFont val="Tahoma"/>
            <family val="2"/>
          </rPr>
          <t>Marcel Bakker:</t>
        </r>
        <r>
          <rPr>
            <sz val="9"/>
            <rFont val="Tahoma"/>
            <family val="2"/>
          </rPr>
          <t xml:space="preserve">
In case of import, Dutch price levels used for these components
</t>
        </r>
      </text>
    </comment>
    <comment ref="J11" authorId="0">
      <text>
        <r>
          <rPr>
            <b/>
            <sz val="9"/>
            <rFont val="Tahoma"/>
            <family val="2"/>
          </rPr>
          <t>Marcel Bakker:</t>
        </r>
        <r>
          <rPr>
            <sz val="9"/>
            <rFont val="Tahoma"/>
            <family val="2"/>
          </rPr>
          <t xml:space="preserve">
In case of import, Dutch price levels used for these components
</t>
        </r>
      </text>
    </comment>
  </commentList>
</comments>
</file>

<file path=xl/sharedStrings.xml><?xml version="1.0" encoding="utf-8"?>
<sst xmlns="http://schemas.openxmlformats.org/spreadsheetml/2006/main" count="232" uniqueCount="155">
  <si>
    <t>m2</t>
  </si>
  <si>
    <t>%</t>
  </si>
  <si>
    <t>Verhouding</t>
  </si>
  <si>
    <t>Cumulatief verlies</t>
  </si>
  <si>
    <t>range</t>
  </si>
  <si>
    <t>Parameter 1</t>
  </si>
  <si>
    <t>Parameter 2</t>
  </si>
  <si>
    <t>I/O</t>
  </si>
  <si>
    <t>Invest./bouwkosten</t>
  </si>
  <si>
    <t xml:space="preserve">H2SO4 </t>
  </si>
  <si>
    <t>HCl</t>
  </si>
  <si>
    <t>NaOH</t>
  </si>
  <si>
    <t>Ca(OH)2</t>
  </si>
  <si>
    <t>Na2CO3</t>
  </si>
  <si>
    <t>CaCO3</t>
  </si>
  <si>
    <t>FeCl3</t>
  </si>
  <si>
    <t>FeSO4 . 7H2O</t>
  </si>
  <si>
    <t>PAC (Sachtoclar)</t>
  </si>
  <si>
    <t>Cl2</t>
  </si>
  <si>
    <t>NaOCl</t>
  </si>
  <si>
    <t>NaCl</t>
  </si>
  <si>
    <t>O3</t>
  </si>
  <si>
    <t>H205</t>
  </si>
  <si>
    <t>PE</t>
  </si>
  <si>
    <t>Citroenzuur</t>
  </si>
  <si>
    <t>CO2 emissie</t>
  </si>
  <si>
    <t>gr/m3</t>
  </si>
  <si>
    <t>% van onderhoud</t>
  </si>
  <si>
    <t>kg</t>
  </si>
  <si>
    <t>m3</t>
  </si>
  <si>
    <t>Al2(SO4)3 .18H2O</t>
  </si>
  <si>
    <t>Nr</t>
  </si>
  <si>
    <t>reserve</t>
  </si>
  <si>
    <t>Costdriver percentage</t>
  </si>
  <si>
    <t>Rente/ afschrijving</t>
  </si>
  <si>
    <t>Crosschecking</t>
  </si>
  <si>
    <t>TOTALEN</t>
  </si>
  <si>
    <t>CT / WT / ET</t>
  </si>
  <si>
    <t>Win of infiltratieputten</t>
  </si>
  <si>
    <t>+/- 30%</t>
  </si>
  <si>
    <t>dhvmb</t>
  </si>
  <si>
    <t>Construction costs</t>
  </si>
  <si>
    <t>Civil costs</t>
  </si>
  <si>
    <t>Mechanical costs</t>
  </si>
  <si>
    <t>Electrical costs</t>
  </si>
  <si>
    <t>Cost indicator</t>
  </si>
  <si>
    <t>under</t>
  </si>
  <si>
    <t>above</t>
  </si>
  <si>
    <t>range function</t>
  </si>
  <si>
    <t>Total</t>
  </si>
  <si>
    <t>construction costfunction</t>
  </si>
  <si>
    <t>Process</t>
  </si>
  <si>
    <t>Price</t>
  </si>
  <si>
    <t>Proces autom.</t>
  </si>
  <si>
    <t>First filling</t>
  </si>
  <si>
    <t>(membraam / kool etc.)</t>
  </si>
  <si>
    <t>General facilities</t>
  </si>
  <si>
    <t>General building equipment costs</t>
  </si>
  <si>
    <t>Protection costs</t>
  </si>
  <si>
    <t>TOTAL</t>
  </si>
  <si>
    <t>Process name</t>
  </si>
  <si>
    <t>process name</t>
  </si>
  <si>
    <t>INTEREST / DEPRECIATION</t>
  </si>
  <si>
    <t>(REPAYMENT)</t>
  </si>
  <si>
    <t>€ / year</t>
  </si>
  <si>
    <t>Energy</t>
  </si>
  <si>
    <t>Chemicals</t>
  </si>
  <si>
    <t>CONSUME</t>
  </si>
  <si>
    <t>CHEMICALS</t>
  </si>
  <si>
    <t>Dosing</t>
  </si>
  <si>
    <t>Chemical dosing</t>
  </si>
  <si>
    <t>WASTE</t>
  </si>
  <si>
    <t>Brine to sewer</t>
  </si>
  <si>
    <t>Specific costs</t>
  </si>
  <si>
    <t>Administration costs</t>
  </si>
  <si>
    <t>Estimated</t>
  </si>
  <si>
    <t>Voume</t>
  </si>
  <si>
    <t>area</t>
  </si>
  <si>
    <t>Projectname</t>
  </si>
  <si>
    <t>Projectnumber</t>
  </si>
  <si>
    <t>Component</t>
  </si>
  <si>
    <t>Accuracy budget estimate</t>
  </si>
  <si>
    <t>Date</t>
  </si>
  <si>
    <t>Taxes groundwater</t>
  </si>
  <si>
    <t>Levies Prov.</t>
  </si>
  <si>
    <t>Depreciation</t>
  </si>
  <si>
    <t>Maintenance</t>
  </si>
  <si>
    <t>Administration</t>
  </si>
  <si>
    <t>CONSUMABLES</t>
  </si>
  <si>
    <t>Bandwidth</t>
  </si>
  <si>
    <t>TOTAL COSTS</t>
  </si>
  <si>
    <t>MAINTENANCE</t>
  </si>
  <si>
    <t>miscellaneouse additional costs</t>
  </si>
  <si>
    <t>Waste</t>
  </si>
  <si>
    <t>Chem. Waste</t>
  </si>
  <si>
    <t>Pellets</t>
  </si>
  <si>
    <t>ESTIMATION</t>
  </si>
  <si>
    <t>Material cost civil</t>
  </si>
  <si>
    <t>Material cost E&amp;I</t>
  </si>
  <si>
    <t>Import</t>
  </si>
  <si>
    <t>Civil works</t>
  </si>
  <si>
    <t>Mechical works</t>
  </si>
  <si>
    <t>E&amp;I works</t>
  </si>
  <si>
    <t>( %)</t>
  </si>
  <si>
    <t>Aantal putten (stuks)</t>
  </si>
  <si>
    <t>OK</t>
  </si>
  <si>
    <t>Pipelines etc.</t>
  </si>
  <si>
    <t>% wages</t>
  </si>
  <si>
    <t>Material cost mech.</t>
  </si>
  <si>
    <t>% material</t>
  </si>
  <si>
    <t>Material cost level ( Dutch standard = 100%)</t>
  </si>
  <si>
    <t>Consumables</t>
  </si>
  <si>
    <t>Taxes</t>
  </si>
  <si>
    <t>Interest / depreciation</t>
  </si>
  <si>
    <t>Civil</t>
  </si>
  <si>
    <t>Mech</t>
  </si>
  <si>
    <t>E&amp;I</t>
  </si>
  <si>
    <t>PA</t>
  </si>
  <si>
    <t>Depreciation years</t>
  </si>
  <si>
    <t>Annuiteit</t>
  </si>
  <si>
    <t>Treatment proces selection +/- 30%</t>
  </si>
  <si>
    <t>EXPLOITATION COSTS</t>
  </si>
  <si>
    <t xml:space="preserve">Operator </t>
  </si>
  <si>
    <t>CONSTRUCTION WORK</t>
  </si>
  <si>
    <t xml:space="preserve">                  % devision</t>
  </si>
  <si>
    <t>Cost levels compared to Dutch standaard</t>
  </si>
  <si>
    <t>Estimation operating costs</t>
  </si>
  <si>
    <t>M.J.W.M. Bakker    RHDHV Water</t>
  </si>
  <si>
    <t>Author</t>
  </si>
  <si>
    <t>OPEX</t>
  </si>
  <si>
    <t>bandwidth</t>
  </si>
  <si>
    <t>Membranes</t>
  </si>
  <si>
    <t>Activated carbon</t>
  </si>
  <si>
    <t>UV lamps</t>
  </si>
  <si>
    <t>Operating</t>
  </si>
  <si>
    <t>Analysis</t>
  </si>
  <si>
    <t>Security</t>
  </si>
  <si>
    <t>Design / supervision treatment</t>
  </si>
  <si>
    <t>Treatment</t>
  </si>
  <si>
    <t>Design / supervision pipelines</t>
  </si>
  <si>
    <t>Principles OPEX</t>
  </si>
  <si>
    <t>Principles CAPEX</t>
  </si>
  <si>
    <t>CAPEX COST</t>
  </si>
  <si>
    <t>name</t>
  </si>
  <si>
    <t>CAPEX cost estimates</t>
  </si>
  <si>
    <t>CAPEX COSTS</t>
  </si>
  <si>
    <t>Construction interest costs</t>
  </si>
  <si>
    <t>Win of infiltratieputten (example)</t>
  </si>
  <si>
    <t>Country-company</t>
  </si>
  <si>
    <t>Wages x efficiency cost level    (Dutch standard =  100%)</t>
  </si>
  <si>
    <t>Wages x eff civil</t>
  </si>
  <si>
    <t>Wages x eff mech</t>
  </si>
  <si>
    <t>Wages x eff E&amp;I</t>
  </si>
  <si>
    <t>Wages x eff Proc. Aut.</t>
  </si>
  <si>
    <t>Anthracite + 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</si>
</sst>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_ ;_ &quot;€&quot;\ * \-#,##0_ ;_ &quot;€&quot;\ * &quot;-&quot;_ ;_ @_ "/>
    <numFmt numFmtId="165" formatCode="_-&quot;F&quot;\ * #,##0.00_-;_-&quot;F&quot;\ * #,##0.00\-;_-&quot;F&quot;\ * &quot;-&quot;??_-;_-@_-"/>
    <numFmt numFmtId="166" formatCode="0.0%"/>
    <numFmt numFmtId="167" formatCode="_-[$€]\ * #,##0.00_-;_-[$€]\ * #,##0.00\-;_-[$€]\ * &quot;-&quot;??_-;_-@_-"/>
    <numFmt numFmtId="168" formatCode="_-&quot;€&quot;\ * #,##0_-;_-&quot;€&quot;\ * #,##0\-;_-&quot;€&quot;\ * &quot;-&quot;??_-;_-@_-"/>
    <numFmt numFmtId="169" formatCode="0.0000"/>
    <numFmt numFmtId="170" formatCode="&quot;fl&quot;\ #,##0_-"/>
    <numFmt numFmtId="171" formatCode="[$-409]d\-mmm\-yyyy;@"/>
    <numFmt numFmtId="172" formatCode="[$-413]d\ mmmm\ yyyy;@"/>
  </numFmts>
  <fonts count="37"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8"/>
      <name val="Arial"/>
      <family val="2"/>
    </font>
    <font>
      <sz val="10"/>
      <color indexed="8"/>
      <name val="Frutiger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.2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/>
      <right style="medium"/>
      <top style="thin"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/>
      <bottom/>
    </border>
    <border>
      <left style="medium"/>
      <right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double"/>
      <right style="double"/>
      <top style="double"/>
      <bottom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/>
      <bottom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medium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Fill="1" applyBorder="1" applyAlignment="1" applyProtection="1">
      <alignment vertical="top"/>
      <protection locked="0"/>
    </xf>
    <xf numFmtId="170" fontId="3" fillId="2" borderId="3" xfId="0" applyNumberFormat="1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11" fillId="2" borderId="4" xfId="0" applyFont="1" applyFill="1" applyBorder="1" applyAlignment="1" applyProtection="1">
      <alignment vertical="top" wrapText="1"/>
      <protection locked="0"/>
    </xf>
    <xf numFmtId="0" fontId="11" fillId="2" borderId="5" xfId="0" applyFont="1" applyFill="1" applyBorder="1" applyAlignment="1" applyProtection="1">
      <alignment vertical="top" wrapText="1"/>
      <protection locked="0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12" fillId="2" borderId="6" xfId="0" applyFont="1" applyFill="1" applyBorder="1" applyAlignment="1" applyProtection="1">
      <alignment vertical="top" wrapText="1"/>
      <protection locked="0"/>
    </xf>
    <xf numFmtId="0" fontId="13" fillId="2" borderId="7" xfId="0" applyFont="1" applyFill="1" applyBorder="1" applyAlignment="1" applyProtection="1">
      <alignment vertical="top" wrapText="1"/>
      <protection locked="0"/>
    </xf>
    <xf numFmtId="170" fontId="3" fillId="2" borderId="8" xfId="0" applyNumberFormat="1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169" fontId="0" fillId="0" borderId="0" xfId="0" applyNumberFormat="1" applyFill="1" applyAlignment="1" applyProtection="1">
      <alignment/>
      <protection locked="0"/>
    </xf>
    <xf numFmtId="169" fontId="0" fillId="0" borderId="17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20" xfId="0" applyFont="1" applyFill="1" applyBorder="1" applyAlignment="1" applyProtection="1">
      <alignment vertical="top"/>
      <protection locked="0"/>
    </xf>
    <xf numFmtId="0" fontId="2" fillId="2" borderId="2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0" fillId="2" borderId="22" xfId="0" applyFont="1" applyFill="1" applyBorder="1" applyAlignment="1" applyProtection="1">
      <alignment vertical="top"/>
      <protection locked="0"/>
    </xf>
    <xf numFmtId="0" fontId="0" fillId="2" borderId="23" xfId="0" applyFont="1" applyFill="1" applyBorder="1" applyAlignment="1" applyProtection="1">
      <alignment vertical="top" wrapText="1"/>
      <protection locked="0"/>
    </xf>
    <xf numFmtId="170" fontId="3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4" xfId="0" applyFont="1" applyFill="1" applyBorder="1" applyAlignment="1" applyProtection="1">
      <alignment vertical="top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 quotePrefix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3" borderId="25" xfId="0" applyFont="1" applyFill="1" applyBorder="1" applyAlignment="1" applyProtection="1">
      <alignment horizontal="center" wrapText="1"/>
      <protection locked="0"/>
    </xf>
    <xf numFmtId="0" fontId="0" fillId="3" borderId="25" xfId="0" applyFill="1" applyBorder="1" applyAlignment="1" applyProtection="1">
      <alignment wrapText="1"/>
      <protection locked="0"/>
    </xf>
    <xf numFmtId="0" fontId="0" fillId="3" borderId="25" xfId="0" applyFill="1" applyBorder="1" applyAlignment="1" applyProtection="1">
      <alignment horizontal="center" wrapText="1"/>
      <protection locked="0"/>
    </xf>
    <xf numFmtId="169" fontId="0" fillId="0" borderId="29" xfId="0" applyNumberForma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170" fontId="0" fillId="0" borderId="7" xfId="0" applyNumberFormat="1" applyFill="1" applyBorder="1" applyAlignment="1" applyProtection="1">
      <alignment vertical="top" wrapText="1"/>
      <protection locked="0"/>
    </xf>
    <xf numFmtId="170" fontId="0" fillId="0" borderId="32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/>
      <protection locked="0"/>
    </xf>
    <xf numFmtId="0" fontId="15" fillId="0" borderId="0" xfId="0" applyFont="1"/>
    <xf numFmtId="0" fontId="0" fillId="0" borderId="0" xfId="0" applyBorder="1"/>
    <xf numFmtId="169" fontId="0" fillId="0" borderId="0" xfId="0" applyNumberFormat="1" applyFill="1" applyProtection="1">
      <protection locked="0"/>
    </xf>
    <xf numFmtId="10" fontId="0" fillId="0" borderId="0" xfId="22" applyNumberFormat="1" applyFont="1" applyFill="1" applyProtection="1">
      <protection locked="0"/>
    </xf>
    <xf numFmtId="0" fontId="0" fillId="0" borderId="26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1" fontId="0" fillId="0" borderId="25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2" fontId="0" fillId="4" borderId="0" xfId="0" applyNumberFormat="1" applyFill="1" applyBorder="1" applyAlignment="1" applyProtection="1">
      <alignment vertical="top" wrapText="1"/>
      <protection locked="0"/>
    </xf>
    <xf numFmtId="3" fontId="0" fillId="2" borderId="25" xfId="0" applyNumberFormat="1" applyFill="1" applyBorder="1" applyAlignment="1" applyProtection="1">
      <alignment vertical="top" wrapText="1"/>
      <protection locked="0"/>
    </xf>
    <xf numFmtId="3" fontId="16" fillId="2" borderId="0" xfId="0" applyNumberFormat="1" applyFont="1" applyFill="1" applyBorder="1" applyAlignment="1" applyProtection="1">
      <alignment vertical="top" wrapText="1"/>
      <protection locked="0"/>
    </xf>
    <xf numFmtId="3" fontId="17" fillId="2" borderId="3" xfId="0" applyNumberFormat="1" applyFont="1" applyFill="1" applyBorder="1" applyAlignment="1" applyProtection="1">
      <alignment vertical="top"/>
      <protection locked="0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4" fillId="2" borderId="25" xfId="0" applyNumberFormat="1" applyFont="1" applyFill="1" applyBorder="1" applyAlignment="1" applyProtection="1">
      <alignment vertical="top"/>
      <protection locked="0"/>
    </xf>
    <xf numFmtId="3" fontId="19" fillId="2" borderId="0" xfId="0" applyNumberFormat="1" applyFont="1" applyFill="1" applyBorder="1" applyAlignment="1" applyProtection="1">
      <alignment vertical="top" wrapText="1"/>
      <protection locked="0"/>
    </xf>
    <xf numFmtId="3" fontId="20" fillId="2" borderId="25" xfId="0" applyNumberFormat="1" applyFont="1" applyFill="1" applyBorder="1" applyAlignment="1" applyProtection="1">
      <alignment vertical="top"/>
      <protection locked="0"/>
    </xf>
    <xf numFmtId="3" fontId="21" fillId="2" borderId="0" xfId="0" applyNumberFormat="1" applyFont="1" applyFill="1" applyBorder="1" applyAlignment="1" applyProtection="1">
      <alignment vertical="top" wrapText="1"/>
      <protection locked="0"/>
    </xf>
    <xf numFmtId="3" fontId="22" fillId="2" borderId="27" xfId="0" applyNumberFormat="1" applyFont="1" applyFill="1" applyBorder="1" applyAlignment="1" applyProtection="1">
      <alignment vertical="top"/>
      <protection locked="0"/>
    </xf>
    <xf numFmtId="3" fontId="23" fillId="2" borderId="39" xfId="0" applyNumberFormat="1" applyFont="1" applyFill="1" applyBorder="1" applyAlignment="1" applyProtection="1">
      <alignment vertical="top"/>
      <protection locked="0"/>
    </xf>
    <xf numFmtId="3" fontId="24" fillId="2" borderId="25" xfId="0" applyNumberFormat="1" applyFont="1" applyFill="1" applyBorder="1" applyAlignment="1" applyProtection="1">
      <alignment vertical="top" wrapText="1"/>
      <protection locked="0"/>
    </xf>
    <xf numFmtId="3" fontId="25" fillId="2" borderId="25" xfId="0" applyNumberFormat="1" applyFont="1" applyFill="1" applyBorder="1" applyAlignment="1" applyProtection="1">
      <alignment vertical="top" wrapText="1"/>
      <protection locked="0"/>
    </xf>
    <xf numFmtId="4" fontId="26" fillId="2" borderId="25" xfId="0" applyNumberFormat="1" applyFont="1" applyFill="1" applyBorder="1" applyAlignment="1" applyProtection="1">
      <alignment vertical="top" wrapText="1"/>
      <protection locked="0"/>
    </xf>
    <xf numFmtId="168" fontId="0" fillId="0" borderId="0" xfId="20" applyNumberFormat="1" applyFont="1" applyFill="1" applyProtection="1">
      <protection locked="0"/>
    </xf>
    <xf numFmtId="168" fontId="0" fillId="0" borderId="1" xfId="20" applyNumberFormat="1" applyFont="1" applyFill="1" applyBorder="1" applyProtection="1">
      <protection locked="0"/>
    </xf>
    <xf numFmtId="3" fontId="2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168" fontId="0" fillId="0" borderId="5" xfId="20" applyNumberFormat="1" applyFont="1" applyFill="1" applyBorder="1" applyProtection="1">
      <protection locked="0"/>
    </xf>
    <xf numFmtId="168" fontId="0" fillId="0" borderId="1" xfId="20" applyNumberFormat="1" applyFont="1" applyFill="1" applyBorder="1" applyAlignment="1" applyProtection="1">
      <alignment vertical="top" wrapText="1"/>
      <protection locked="0"/>
    </xf>
    <xf numFmtId="9" fontId="0" fillId="0" borderId="1" xfId="22" applyFont="1" applyFill="1" applyBorder="1" applyAlignment="1" applyProtection="1">
      <alignment horizontal="center"/>
      <protection locked="0"/>
    </xf>
    <xf numFmtId="168" fontId="0" fillId="0" borderId="22" xfId="20" applyNumberFormat="1" applyFont="1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25" xfId="0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3" fontId="0" fillId="0" borderId="0" xfId="0" applyNumberFormat="1"/>
    <xf numFmtId="0" fontId="2" fillId="0" borderId="0" xfId="0" applyFont="1"/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wrapText="1"/>
      <protection locked="0"/>
    </xf>
    <xf numFmtId="0" fontId="7" fillId="5" borderId="17" xfId="0" applyFont="1" applyFill="1" applyBorder="1" applyProtection="1">
      <protection locked="0"/>
    </xf>
    <xf numFmtId="0" fontId="7" fillId="5" borderId="45" xfId="0" applyFont="1" applyFill="1" applyBorder="1" applyAlignment="1" applyProtection="1">
      <alignment horizontal="left"/>
      <protection locked="0"/>
    </xf>
    <xf numFmtId="0" fontId="6" fillId="5" borderId="45" xfId="0" applyFont="1" applyFill="1" applyBorder="1" applyProtection="1">
      <protection locked="0"/>
    </xf>
    <xf numFmtId="168" fontId="0" fillId="0" borderId="0" xfId="0" applyNumberFormat="1"/>
    <xf numFmtId="0" fontId="7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46" xfId="0" applyFill="1" applyBorder="1" applyProtection="1"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2" fillId="3" borderId="27" xfId="0" applyFont="1" applyFill="1" applyBorder="1" applyAlignment="1" applyProtection="1">
      <alignment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6" borderId="45" xfId="0" applyFont="1" applyFill="1" applyBorder="1" applyProtection="1">
      <protection locked="0"/>
    </xf>
    <xf numFmtId="0" fontId="6" fillId="6" borderId="45" xfId="0" applyFont="1" applyFill="1" applyBorder="1" applyProtection="1">
      <protection locked="0"/>
    </xf>
    <xf numFmtId="0" fontId="1" fillId="6" borderId="45" xfId="0" applyFont="1" applyFill="1" applyBorder="1" applyAlignment="1" applyProtection="1">
      <alignment horizontal="left"/>
      <protection locked="0"/>
    </xf>
    <xf numFmtId="1" fontId="0" fillId="0" borderId="0" xfId="0" applyNumberFormat="1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Protection="1">
      <protection/>
    </xf>
    <xf numFmtId="0" fontId="7" fillId="0" borderId="47" xfId="0" applyFont="1" applyBorder="1" applyProtection="1">
      <protection/>
    </xf>
    <xf numFmtId="0" fontId="7" fillId="0" borderId="0" xfId="0" applyFont="1" applyProtection="1">
      <protection/>
    </xf>
    <xf numFmtId="0" fontId="7" fillId="0" borderId="48" xfId="0" applyFont="1" applyBorder="1" applyProtection="1">
      <protection/>
    </xf>
    <xf numFmtId="0" fontId="1" fillId="0" borderId="48" xfId="0" applyFont="1" applyBorder="1" applyProtection="1">
      <protection/>
    </xf>
    <xf numFmtId="4" fontId="1" fillId="0" borderId="48" xfId="0" applyNumberFormat="1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8" fontId="0" fillId="0" borderId="0" xfId="0" applyNumberFormat="1" applyProtection="1">
      <protection/>
    </xf>
    <xf numFmtId="9" fontId="0" fillId="0" borderId="0" xfId="22" applyFont="1" applyProtection="1">
      <protection/>
    </xf>
    <xf numFmtId="0" fontId="7" fillId="0" borderId="50" xfId="0" applyFont="1" applyBorder="1" applyAlignment="1" applyProtection="1">
      <alignment wrapText="1"/>
      <protection/>
    </xf>
    <xf numFmtId="0" fontId="7" fillId="0" borderId="51" xfId="0" applyFont="1" applyBorder="1" applyAlignment="1" applyProtection="1">
      <alignment wrapText="1"/>
      <protection/>
    </xf>
    <xf numFmtId="0" fontId="7" fillId="0" borderId="52" xfId="0" applyFont="1" applyBorder="1" applyAlignment="1" applyProtection="1">
      <alignment wrapText="1"/>
      <protection/>
    </xf>
    <xf numFmtId="168" fontId="7" fillId="3" borderId="53" xfId="20" applyNumberFormat="1" applyFont="1" applyFill="1" applyBorder="1" applyProtection="1">
      <protection/>
    </xf>
    <xf numFmtId="168" fontId="2" fillId="0" borderId="53" xfId="20" applyNumberFormat="1" applyFont="1" applyFill="1" applyBorder="1" applyAlignment="1" applyProtection="1">
      <alignment horizontal="center"/>
      <protection/>
    </xf>
    <xf numFmtId="168" fontId="7" fillId="0" borderId="53" xfId="20" applyNumberFormat="1" applyFont="1" applyFill="1" applyBorder="1" applyProtection="1">
      <protection/>
    </xf>
    <xf numFmtId="168" fontId="7" fillId="6" borderId="53" xfId="20" applyNumberFormat="1" applyFont="1" applyFill="1" applyBorder="1" applyProtection="1">
      <protection/>
    </xf>
    <xf numFmtId="168" fontId="7" fillId="7" borderId="53" xfId="20" applyNumberFormat="1" applyFont="1" applyFill="1" applyBorder="1" applyProtection="1">
      <protection/>
    </xf>
    <xf numFmtId="0" fontId="0" fillId="0" borderId="0" xfId="0" applyProtection="1" quotePrefix="1">
      <protection/>
    </xf>
    <xf numFmtId="9" fontId="7" fillId="0" borderId="0" xfId="22" applyFont="1" applyProtection="1">
      <protection/>
    </xf>
    <xf numFmtId="0" fontId="2" fillId="0" borderId="5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168" fontId="2" fillId="0" borderId="0" xfId="20" applyNumberFormat="1" applyFont="1" applyFill="1" applyBorder="1" applyProtection="1">
      <protection/>
    </xf>
    <xf numFmtId="168" fontId="2" fillId="0" borderId="0" xfId="20" applyNumberFormat="1" applyFont="1" applyFill="1" applyBorder="1" applyAlignment="1" applyProtection="1">
      <alignment horizontal="center"/>
      <protection/>
    </xf>
    <xf numFmtId="0" fontId="28" fillId="0" borderId="0" xfId="0" applyFont="1" applyProtection="1">
      <protection/>
    </xf>
    <xf numFmtId="1" fontId="0" fillId="0" borderId="55" xfId="0" applyNumberFormat="1" applyBorder="1" applyAlignment="1" applyProtection="1">
      <alignment wrapText="1"/>
      <protection/>
    </xf>
    <xf numFmtId="0" fontId="0" fillId="5" borderId="55" xfId="20" applyNumberFormat="1" applyFont="1" applyFill="1" applyBorder="1" applyAlignment="1" applyProtection="1">
      <alignment horizontal="center"/>
      <protection/>
    </xf>
    <xf numFmtId="168" fontId="0" fillId="3" borderId="56" xfId="20" applyNumberFormat="1" applyFont="1" applyFill="1" applyBorder="1" applyProtection="1">
      <protection/>
    </xf>
    <xf numFmtId="9" fontId="0" fillId="5" borderId="56" xfId="22" applyFont="1" applyFill="1" applyBorder="1" applyAlignment="1" applyProtection="1">
      <alignment horizontal="center"/>
      <protection/>
    </xf>
    <xf numFmtId="168" fontId="0" fillId="0" borderId="56" xfId="20" applyNumberFormat="1" applyFont="1" applyFill="1" applyBorder="1" applyProtection="1">
      <protection/>
    </xf>
    <xf numFmtId="168" fontId="0" fillId="6" borderId="56" xfId="20" applyNumberFormat="1" applyFont="1" applyFill="1" applyBorder="1" applyProtection="1">
      <protection/>
    </xf>
    <xf numFmtId="168" fontId="0" fillId="7" borderId="57" xfId="20" applyNumberFormat="1" applyFont="1" applyFill="1" applyBorder="1" applyProtection="1">
      <protection/>
    </xf>
    <xf numFmtId="1" fontId="0" fillId="0" borderId="58" xfId="0" applyNumberFormat="1" applyBorder="1" applyAlignment="1" applyProtection="1">
      <alignment wrapText="1"/>
      <protection/>
    </xf>
    <xf numFmtId="0" fontId="0" fillId="5" borderId="58" xfId="20" applyNumberFormat="1" applyFont="1" applyFill="1" applyBorder="1" applyAlignment="1" applyProtection="1">
      <alignment horizontal="center"/>
      <protection/>
    </xf>
    <xf numFmtId="168" fontId="0" fillId="3" borderId="59" xfId="20" applyNumberFormat="1" applyFont="1" applyFill="1" applyBorder="1" applyProtection="1">
      <protection/>
    </xf>
    <xf numFmtId="9" fontId="0" fillId="5" borderId="59" xfId="22" applyFont="1" applyFill="1" applyBorder="1" applyAlignment="1" applyProtection="1">
      <alignment horizontal="center"/>
      <protection/>
    </xf>
    <xf numFmtId="168" fontId="0" fillId="0" borderId="59" xfId="20" applyNumberFormat="1" applyFont="1" applyFill="1" applyBorder="1" applyProtection="1">
      <protection/>
    </xf>
    <xf numFmtId="168" fontId="0" fillId="6" borderId="59" xfId="20" applyNumberFormat="1" applyFont="1" applyFill="1" applyBorder="1" applyProtection="1">
      <protection/>
    </xf>
    <xf numFmtId="168" fontId="0" fillId="7" borderId="60" xfId="20" applyNumberFormat="1" applyFont="1" applyFill="1" applyBorder="1" applyProtection="1">
      <protection/>
    </xf>
    <xf numFmtId="1" fontId="0" fillId="0" borderId="61" xfId="0" applyNumberFormat="1" applyBorder="1" applyAlignment="1" applyProtection="1">
      <alignment wrapText="1"/>
      <protection/>
    </xf>
    <xf numFmtId="0" fontId="0" fillId="0" borderId="61" xfId="20" applyNumberFormat="1" applyFont="1" applyFill="1" applyBorder="1" applyAlignment="1" applyProtection="1">
      <alignment horizontal="center"/>
      <protection/>
    </xf>
    <xf numFmtId="168" fontId="0" fillId="3" borderId="62" xfId="20" applyNumberFormat="1" applyFont="1" applyFill="1" applyBorder="1" applyProtection="1">
      <protection/>
    </xf>
    <xf numFmtId="9" fontId="0" fillId="0" borderId="62" xfId="22" applyFont="1" applyFill="1" applyBorder="1" applyAlignment="1" applyProtection="1">
      <alignment horizontal="center"/>
      <protection/>
    </xf>
    <xf numFmtId="168" fontId="0" fillId="0" borderId="62" xfId="20" applyNumberFormat="1" applyFont="1" applyFill="1" applyBorder="1" applyProtection="1">
      <protection/>
    </xf>
    <xf numFmtId="168" fontId="0" fillId="6" borderId="62" xfId="20" applyNumberFormat="1" applyFont="1" applyFill="1" applyBorder="1" applyProtection="1">
      <protection/>
    </xf>
    <xf numFmtId="168" fontId="0" fillId="7" borderId="63" xfId="20" applyNumberFormat="1" applyFont="1" applyFill="1" applyBorder="1" applyProtection="1">
      <protection/>
    </xf>
    <xf numFmtId="0" fontId="2" fillId="0" borderId="0" xfId="0" applyFont="1" applyBorder="1" applyProtection="1"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8" fontId="2" fillId="0" borderId="0" xfId="0" applyNumberFormat="1" applyFont="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3" xfId="0" applyBorder="1" applyProtection="1">
      <protection/>
    </xf>
    <xf numFmtId="0" fontId="0" fillId="0" borderId="64" xfId="0" applyBorder="1" applyProtection="1">
      <protection/>
    </xf>
    <xf numFmtId="166" fontId="0" fillId="0" borderId="64" xfId="22" applyNumberFormat="1" applyFont="1" applyBorder="1" applyProtection="1">
      <protection/>
    </xf>
    <xf numFmtId="166" fontId="0" fillId="0" borderId="64" xfId="22" applyNumberFormat="1" applyFont="1" applyFill="1" applyBorder="1" applyAlignment="1" applyProtection="1">
      <alignment horizontal="center"/>
      <protection/>
    </xf>
    <xf numFmtId="166" fontId="0" fillId="0" borderId="44" xfId="22" applyNumberFormat="1" applyFont="1" applyBorder="1" applyProtection="1">
      <protection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6" borderId="18" xfId="0" applyFont="1" applyFill="1" applyBorder="1" applyAlignment="1" applyProtection="1">
      <alignment horizontal="center" wrapText="1"/>
      <protection locked="0"/>
    </xf>
    <xf numFmtId="0" fontId="2" fillId="7" borderId="19" xfId="0" applyFont="1" applyFill="1" applyBorder="1" applyAlignment="1" applyProtection="1">
      <alignment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65" xfId="0" applyFont="1" applyBorder="1" applyAlignment="1" applyProtection="1">
      <alignment wrapText="1"/>
      <protection locked="0"/>
    </xf>
    <xf numFmtId="0" fontId="2" fillId="3" borderId="65" xfId="0" applyFont="1" applyFill="1" applyBorder="1" applyAlignment="1" applyProtection="1">
      <alignment horizontal="center" wrapText="1"/>
      <protection locked="0"/>
    </xf>
    <xf numFmtId="0" fontId="2" fillId="0" borderId="65" xfId="0" applyFont="1" applyFill="1" applyBorder="1" applyAlignment="1" applyProtection="1">
      <alignment horizontal="center" wrapText="1"/>
      <protection locked="0"/>
    </xf>
    <xf numFmtId="0" fontId="2" fillId="6" borderId="65" xfId="0" applyFont="1" applyFill="1" applyBorder="1" applyAlignment="1" applyProtection="1">
      <alignment horizontal="center" wrapText="1"/>
      <protection locked="0"/>
    </xf>
    <xf numFmtId="0" fontId="2" fillId="7" borderId="66" xfId="0" applyFont="1" applyFill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3" fontId="2" fillId="3" borderId="65" xfId="0" applyNumberFormat="1" applyFont="1" applyFill="1" applyBorder="1" applyAlignment="1" applyProtection="1">
      <alignment horizontal="center" wrapText="1"/>
      <protection locked="0"/>
    </xf>
    <xf numFmtId="3" fontId="2" fillId="0" borderId="65" xfId="0" applyNumberFormat="1" applyFont="1" applyFill="1" applyBorder="1" applyAlignment="1" applyProtection="1">
      <alignment horizontal="center" wrapText="1"/>
      <protection locked="0"/>
    </xf>
    <xf numFmtId="3" fontId="2" fillId="6" borderId="65" xfId="0" applyNumberFormat="1" applyFont="1" applyFill="1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left" wrapText="1"/>
      <protection locked="0"/>
    </xf>
    <xf numFmtId="0" fontId="0" fillId="0" borderId="58" xfId="0" applyBorder="1" applyAlignment="1" applyProtection="1">
      <alignment horizontal="left" wrapText="1"/>
      <protection locked="0"/>
    </xf>
    <xf numFmtId="0" fontId="0" fillId="0" borderId="58" xfId="0" applyFill="1" applyBorder="1" applyAlignment="1" applyProtection="1">
      <alignment horizontal="left" wrapText="1"/>
      <protection locked="0"/>
    </xf>
    <xf numFmtId="0" fontId="0" fillId="0" borderId="61" xfId="0" applyBorder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68" fontId="7" fillId="5" borderId="53" xfId="20" applyNumberFormat="1" applyFont="1" applyFill="1" applyBorder="1" applyProtection="1">
      <protection/>
    </xf>
    <xf numFmtId="168" fontId="7" fillId="8" borderId="53" xfId="20" applyNumberFormat="1" applyFont="1" applyFill="1" applyBorder="1" applyProtection="1">
      <protection/>
    </xf>
    <xf numFmtId="168" fontId="7" fillId="9" borderId="53" xfId="20" applyNumberFormat="1" applyFont="1" applyFill="1" applyBorder="1" applyProtection="1">
      <protection/>
    </xf>
    <xf numFmtId="0" fontId="7" fillId="0" borderId="0" xfId="0" applyNumberFormat="1" applyFont="1" applyProtection="1">
      <protection/>
    </xf>
    <xf numFmtId="0" fontId="0" fillId="5" borderId="55" xfId="20" applyNumberFormat="1" applyFont="1" applyFill="1" applyBorder="1" applyAlignment="1" applyProtection="1">
      <alignment horizontal="center"/>
      <protection/>
    </xf>
    <xf numFmtId="168" fontId="0" fillId="5" borderId="56" xfId="20" applyNumberFormat="1" applyFont="1" applyFill="1" applyBorder="1" applyProtection="1">
      <protection/>
    </xf>
    <xf numFmtId="168" fontId="0" fillId="8" borderId="67" xfId="20" applyNumberFormat="1" applyFont="1" applyFill="1" applyBorder="1" applyProtection="1">
      <protection/>
    </xf>
    <xf numFmtId="168" fontId="0" fillId="9" borderId="68" xfId="20" applyNumberFormat="1" applyFont="1" applyFill="1" applyBorder="1" applyProtection="1">
      <protection/>
    </xf>
    <xf numFmtId="168" fontId="0" fillId="6" borderId="69" xfId="20" applyNumberFormat="1" applyFont="1" applyFill="1" applyBorder="1" applyProtection="1">
      <protection/>
    </xf>
    <xf numFmtId="168" fontId="0" fillId="3" borderId="70" xfId="20" applyNumberFormat="1" applyFont="1" applyFill="1" applyBorder="1" applyProtection="1">
      <protection/>
    </xf>
    <xf numFmtId="164" fontId="0" fillId="7" borderId="57" xfId="20" applyNumberFormat="1" applyFont="1" applyFill="1" applyBorder="1" applyProtection="1">
      <protection/>
    </xf>
    <xf numFmtId="0" fontId="0" fillId="5" borderId="58" xfId="20" applyNumberFormat="1" applyFont="1" applyFill="1" applyBorder="1" applyAlignment="1" applyProtection="1">
      <alignment horizontal="center"/>
      <protection/>
    </xf>
    <xf numFmtId="168" fontId="0" fillId="8" borderId="1" xfId="20" applyNumberFormat="1" applyFont="1" applyFill="1" applyBorder="1" applyProtection="1">
      <protection/>
    </xf>
    <xf numFmtId="168" fontId="0" fillId="5" borderId="59" xfId="20" applyNumberFormat="1" applyFont="1" applyFill="1" applyBorder="1" applyProtection="1">
      <protection/>
    </xf>
    <xf numFmtId="168" fontId="0" fillId="9" borderId="22" xfId="20" applyNumberFormat="1" applyFont="1" applyFill="1" applyBorder="1" applyProtection="1">
      <protection/>
    </xf>
    <xf numFmtId="168" fontId="0" fillId="6" borderId="6" xfId="20" applyNumberFormat="1" applyFont="1" applyFill="1" applyBorder="1" applyProtection="1">
      <protection/>
    </xf>
    <xf numFmtId="168" fontId="0" fillId="6" borderId="5" xfId="20" applyNumberFormat="1" applyFont="1" applyFill="1" applyBorder="1" applyProtection="1">
      <protection/>
    </xf>
    <xf numFmtId="168" fontId="0" fillId="6" borderId="1" xfId="20" applyNumberFormat="1" applyFont="1" applyFill="1" applyBorder="1" applyProtection="1">
      <protection/>
    </xf>
    <xf numFmtId="168" fontId="0" fillId="3" borderId="4" xfId="20" applyNumberFormat="1" applyFont="1" applyFill="1" applyBorder="1" applyProtection="1">
      <protection/>
    </xf>
    <xf numFmtId="164" fontId="0" fillId="7" borderId="60" xfId="20" applyNumberFormat="1" applyFont="1" applyFill="1" applyBorder="1" applyProtection="1">
      <protection/>
    </xf>
    <xf numFmtId="0" fontId="0" fillId="0" borderId="61" xfId="20" applyNumberFormat="1" applyFont="1" applyFill="1" applyBorder="1" applyAlignment="1" applyProtection="1">
      <alignment horizontal="center"/>
      <protection/>
    </xf>
    <xf numFmtId="168" fontId="0" fillId="5" borderId="62" xfId="20" applyNumberFormat="1" applyFont="1" applyFill="1" applyBorder="1" applyProtection="1">
      <protection/>
    </xf>
    <xf numFmtId="168" fontId="0" fillId="8" borderId="71" xfId="20" applyNumberFormat="1" applyFont="1" applyFill="1" applyBorder="1" applyProtection="1">
      <protection/>
    </xf>
    <xf numFmtId="168" fontId="0" fillId="9" borderId="72" xfId="20" applyNumberFormat="1" applyFont="1" applyFill="1" applyBorder="1" applyProtection="1">
      <protection/>
    </xf>
    <xf numFmtId="168" fontId="0" fillId="6" borderId="73" xfId="20" applyNumberFormat="1" applyFont="1" applyFill="1" applyBorder="1" applyProtection="1">
      <protection/>
    </xf>
    <xf numFmtId="168" fontId="0" fillId="6" borderId="74" xfId="20" applyNumberFormat="1" applyFont="1" applyFill="1" applyBorder="1" applyProtection="1">
      <protection/>
    </xf>
    <xf numFmtId="168" fontId="0" fillId="6" borderId="71" xfId="20" applyNumberFormat="1" applyFont="1" applyFill="1" applyBorder="1" applyProtection="1">
      <protection/>
    </xf>
    <xf numFmtId="168" fontId="0" fillId="3" borderId="75" xfId="20" applyNumberFormat="1" applyFont="1" applyFill="1" applyBorder="1" applyProtection="1">
      <protection/>
    </xf>
    <xf numFmtId="164" fontId="0" fillId="7" borderId="63" xfId="20" applyNumberFormat="1" applyFont="1" applyFill="1" applyBorder="1" applyProtection="1">
      <protection/>
    </xf>
    <xf numFmtId="166" fontId="0" fillId="0" borderId="64" xfId="22" applyNumberFormat="1" applyFont="1" applyBorder="1" applyProtection="1">
      <protection/>
    </xf>
    <xf numFmtId="166" fontId="0" fillId="0" borderId="44" xfId="22" applyNumberFormat="1" applyFont="1" applyBorder="1" applyProtection="1">
      <protection/>
    </xf>
    <xf numFmtId="17" fontId="1" fillId="0" borderId="0" xfId="0" applyNumberFormat="1" applyFont="1" applyFill="1" applyBorder="1" applyAlignment="1" applyProtection="1">
      <alignment horizontal="left"/>
      <protection/>
    </xf>
    <xf numFmtId="0" fontId="2" fillId="5" borderId="18" xfId="0" applyFont="1" applyFill="1" applyBorder="1" applyAlignment="1" applyProtection="1">
      <alignment wrapText="1"/>
      <protection locked="0"/>
    </xf>
    <xf numFmtId="0" fontId="2" fillId="8" borderId="18" xfId="0" applyFont="1" applyFill="1" applyBorder="1" applyProtection="1">
      <protection locked="0"/>
    </xf>
    <xf numFmtId="0" fontId="2" fillId="9" borderId="18" xfId="0" applyFont="1" applyFill="1" applyBorder="1" applyAlignment="1" applyProtection="1">
      <alignment wrapText="1"/>
      <protection locked="0"/>
    </xf>
    <xf numFmtId="0" fontId="2" fillId="6" borderId="18" xfId="0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0" fillId="8" borderId="65" xfId="0" applyFont="1" applyFill="1" applyBorder="1" applyAlignment="1" applyProtection="1">
      <alignment wrapText="1"/>
      <protection locked="0"/>
    </xf>
    <xf numFmtId="0" fontId="2" fillId="8" borderId="65" xfId="0" applyFont="1" applyFill="1" applyBorder="1" applyAlignment="1" applyProtection="1">
      <alignment wrapText="1"/>
      <protection locked="0"/>
    </xf>
    <xf numFmtId="0" fontId="2" fillId="5" borderId="65" xfId="0" applyFont="1" applyFill="1" applyBorder="1" applyAlignment="1" applyProtection="1">
      <alignment horizontal="center"/>
      <protection locked="0"/>
    </xf>
    <xf numFmtId="0" fontId="2" fillId="8" borderId="65" xfId="0" applyFont="1" applyFill="1" applyBorder="1" applyProtection="1">
      <protection locked="0"/>
    </xf>
    <xf numFmtId="0" fontId="2" fillId="9" borderId="65" xfId="0" applyFont="1" applyFill="1" applyBorder="1" applyAlignment="1" applyProtection="1">
      <alignment wrapText="1"/>
      <protection locked="0"/>
    </xf>
    <xf numFmtId="0" fontId="2" fillId="6" borderId="65" xfId="0" applyFont="1" applyFill="1" applyBorder="1" applyAlignment="1" applyProtection="1">
      <alignment wrapText="1"/>
      <protection locked="0"/>
    </xf>
    <xf numFmtId="0" fontId="2" fillId="3" borderId="65" xfId="0" applyFont="1" applyFill="1" applyBorder="1" applyAlignment="1" applyProtection="1">
      <alignment wrapText="1"/>
      <protection locked="0"/>
    </xf>
    <xf numFmtId="0" fontId="2" fillId="5" borderId="65" xfId="0" applyFont="1" applyFill="1" applyBorder="1" applyProtection="1">
      <protection locked="0"/>
    </xf>
    <xf numFmtId="9" fontId="0" fillId="10" borderId="0" xfId="22" applyFont="1" applyFill="1" applyProtection="1">
      <protection locked="0"/>
    </xf>
    <xf numFmtId="0" fontId="0" fillId="10" borderId="0" xfId="0" applyFill="1" applyBorder="1" applyProtection="1">
      <protection locked="0"/>
    </xf>
    <xf numFmtId="0" fontId="2" fillId="10" borderId="20" xfId="0" applyFont="1" applyFill="1" applyBorder="1" applyAlignment="1" applyProtection="1">
      <alignment vertical="top"/>
      <protection locked="0"/>
    </xf>
    <xf numFmtId="0" fontId="2" fillId="10" borderId="0" xfId="0" applyFont="1" applyFill="1" applyBorder="1" applyAlignment="1" applyProtection="1">
      <alignment horizontal="center" vertical="top" wrapText="1"/>
      <protection locked="0"/>
    </xf>
    <xf numFmtId="0" fontId="2" fillId="10" borderId="76" xfId="0" applyFont="1" applyFill="1" applyBorder="1" applyAlignment="1" applyProtection="1">
      <alignment horizontal="right" vertical="top"/>
      <protection locked="0"/>
    </xf>
    <xf numFmtId="0" fontId="2" fillId="10" borderId="76" xfId="0" applyFont="1" applyFill="1" applyBorder="1" applyAlignment="1" applyProtection="1">
      <alignment horizontal="center" vertical="top" wrapText="1"/>
      <protection locked="0"/>
    </xf>
    <xf numFmtId="3" fontId="2" fillId="10" borderId="76" xfId="0" applyNumberFormat="1" applyFont="1" applyFill="1" applyBorder="1" applyAlignment="1" applyProtection="1">
      <alignment horizontal="right" vertical="top" wrapText="1"/>
      <protection locked="0"/>
    </xf>
    <xf numFmtId="3" fontId="2" fillId="10" borderId="20" xfId="0" applyNumberFormat="1" applyFont="1" applyFill="1" applyBorder="1" applyAlignment="1" applyProtection="1">
      <alignment horizontal="right" vertical="top" wrapText="1"/>
      <protection locked="0"/>
    </xf>
    <xf numFmtId="3" fontId="12" fillId="10" borderId="20" xfId="0" applyNumberFormat="1" applyFont="1" applyFill="1" applyBorder="1" applyAlignment="1" applyProtection="1">
      <alignment vertical="top" wrapText="1"/>
      <protection locked="0"/>
    </xf>
    <xf numFmtId="3" fontId="2" fillId="10" borderId="77" xfId="0" applyNumberFormat="1" applyFont="1" applyFill="1" applyBorder="1" applyAlignment="1" applyProtection="1">
      <alignment horizontal="right" vertical="top" wrapText="1"/>
      <protection locked="0"/>
    </xf>
    <xf numFmtId="3" fontId="2" fillId="10" borderId="0" xfId="0" applyNumberFormat="1" applyFont="1" applyFill="1" applyBorder="1" applyAlignment="1" applyProtection="1">
      <alignment horizontal="right" vertical="top" wrapText="1"/>
      <protection locked="0"/>
    </xf>
    <xf numFmtId="3" fontId="0" fillId="10" borderId="3" xfId="0" applyNumberFormat="1" applyFont="1" applyFill="1" applyBorder="1" applyAlignment="1" applyProtection="1">
      <alignment horizontal="center" vertical="top" wrapText="1"/>
      <protection locked="0"/>
    </xf>
    <xf numFmtId="3" fontId="0" fillId="10" borderId="25" xfId="0" applyNumberFormat="1" applyFont="1" applyFill="1" applyBorder="1" applyAlignment="1" applyProtection="1">
      <alignment horizontal="center" vertical="top" wrapText="1"/>
      <protection locked="0"/>
    </xf>
    <xf numFmtId="3" fontId="0" fillId="10" borderId="21" xfId="0" applyNumberFormat="1" applyFont="1" applyFill="1" applyBorder="1" applyAlignment="1" applyProtection="1">
      <alignment horizontal="center" vertical="top" wrapText="1"/>
      <protection locked="0"/>
    </xf>
    <xf numFmtId="168" fontId="0" fillId="10" borderId="0" xfId="20" applyNumberFormat="1" applyFont="1" applyFill="1" applyAlignment="1" applyProtection="1">
      <alignment vertical="top"/>
      <protection locked="0"/>
    </xf>
    <xf numFmtId="0" fontId="0" fillId="10" borderId="0" xfId="0" applyFill="1" applyProtection="1">
      <protection locked="0"/>
    </xf>
    <xf numFmtId="0" fontId="0" fillId="10" borderId="0" xfId="0" applyFill="1" applyBorder="1" applyAlignment="1" applyProtection="1">
      <alignment vertical="top" wrapText="1"/>
      <protection locked="0"/>
    </xf>
    <xf numFmtId="0" fontId="0" fillId="10" borderId="0" xfId="0" applyFill="1" applyAlignment="1" applyProtection="1">
      <alignment vertical="top" wrapText="1"/>
      <protection locked="0"/>
    </xf>
    <xf numFmtId="0" fontId="0" fillId="10" borderId="0" xfId="0" applyFill="1" applyBorder="1" applyAlignment="1" applyProtection="1">
      <alignment horizontal="right"/>
      <protection locked="0"/>
    </xf>
    <xf numFmtId="0" fontId="0" fillId="10" borderId="76" xfId="0" applyFill="1" applyBorder="1" applyAlignment="1" applyProtection="1">
      <alignment vertical="top" wrapText="1"/>
      <protection locked="0"/>
    </xf>
    <xf numFmtId="0" fontId="0" fillId="10" borderId="0" xfId="0" applyFill="1" applyBorder="1"/>
    <xf numFmtId="0" fontId="0" fillId="10" borderId="76" xfId="0" applyFill="1" applyBorder="1" applyProtection="1">
      <protection/>
    </xf>
    <xf numFmtId="0" fontId="0" fillId="10" borderId="76" xfId="0" applyFill="1" applyBorder="1" applyAlignment="1" applyProtection="1">
      <alignment vertical="top" wrapText="1"/>
      <protection/>
    </xf>
    <xf numFmtId="0" fontId="0" fillId="10" borderId="76" xfId="0" applyFill="1" applyBorder="1" applyAlignment="1" applyProtection="1">
      <alignment horizontal="center"/>
      <protection/>
    </xf>
    <xf numFmtId="0" fontId="0" fillId="10" borderId="76" xfId="0" applyFill="1" applyBorder="1" applyProtection="1">
      <protection locked="0"/>
    </xf>
    <xf numFmtId="0" fontId="0" fillId="10" borderId="20" xfId="0" applyFill="1" applyBorder="1" applyProtection="1">
      <protection locked="0"/>
    </xf>
    <xf numFmtId="168" fontId="0" fillId="10" borderId="76" xfId="20" applyNumberFormat="1" applyFont="1" applyFill="1" applyBorder="1" applyAlignment="1" applyProtection="1">
      <alignment vertical="top" wrapText="1"/>
      <protection locked="0"/>
    </xf>
    <xf numFmtId="0" fontId="0" fillId="10" borderId="76" xfId="0" applyFill="1" applyBorder="1" applyAlignment="1" applyProtection="1">
      <alignment horizontal="center"/>
      <protection locked="0"/>
    </xf>
    <xf numFmtId="168" fontId="0" fillId="10" borderId="76" xfId="0" applyNumberFormat="1" applyFill="1" applyBorder="1" applyProtection="1">
      <protection locked="0"/>
    </xf>
    <xf numFmtId="0" fontId="0" fillId="10" borderId="77" xfId="0" applyFill="1" applyBorder="1" applyProtection="1">
      <protection locked="0"/>
    </xf>
    <xf numFmtId="169" fontId="0" fillId="10" borderId="0" xfId="0" applyNumberFormat="1" applyFill="1" applyProtection="1">
      <protection locked="0"/>
    </xf>
    <xf numFmtId="10" fontId="0" fillId="10" borderId="0" xfId="0" applyNumberFormat="1" applyFill="1" applyProtection="1">
      <protection locked="0"/>
    </xf>
    <xf numFmtId="2" fontId="8" fillId="10" borderId="0" xfId="0" applyNumberFormat="1" applyFont="1" applyFill="1" applyBorder="1" applyAlignment="1" applyProtection="1">
      <alignment horizontal="left" vertical="top" wrapText="1"/>
      <protection locked="0"/>
    </xf>
    <xf numFmtId="0" fontId="9" fillId="10" borderId="0" xfId="0" applyFont="1" applyFill="1" applyBorder="1" applyProtection="1">
      <protection locked="0"/>
    </xf>
    <xf numFmtId="0" fontId="0" fillId="10" borderId="0" xfId="0" applyFill="1"/>
    <xf numFmtId="0" fontId="0" fillId="10" borderId="0" xfId="0" applyFill="1" applyAlignment="1" applyProtection="1">
      <alignment horizontal="center"/>
      <protection locked="0"/>
    </xf>
    <xf numFmtId="0" fontId="0" fillId="10" borderId="0" xfId="0" applyFont="1" applyFill="1" applyProtection="1">
      <protection locked="0"/>
    </xf>
    <xf numFmtId="0" fontId="0" fillId="10" borderId="0" xfId="0" applyFill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0" borderId="78" xfId="0" applyBorder="1" applyProtection="1">
      <protection/>
    </xf>
    <xf numFmtId="0" fontId="0" fillId="0" borderId="0" xfId="0" applyBorder="1" applyProtection="1">
      <protection/>
    </xf>
    <xf numFmtId="0" fontId="0" fillId="0" borderId="10" xfId="0" applyBorder="1" applyProtection="1">
      <protection/>
    </xf>
    <xf numFmtId="0" fontId="2" fillId="0" borderId="78" xfId="0" applyFont="1" applyBorder="1" applyProtection="1">
      <protection/>
    </xf>
    <xf numFmtId="0" fontId="0" fillId="5" borderId="0" xfId="0" applyFill="1" applyBorder="1" applyAlignment="1" applyProtection="1">
      <alignment horizontal="center"/>
      <protection/>
    </xf>
    <xf numFmtId="9" fontId="0" fillId="11" borderId="10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79" xfId="0" applyBorder="1" applyProtection="1"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42" xfId="0" applyBorder="1" applyProtection="1">
      <protection/>
    </xf>
    <xf numFmtId="9" fontId="0" fillId="12" borderId="10" xfId="0" applyNumberFormat="1" applyFill="1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0" fillId="0" borderId="80" xfId="0" applyBorder="1" applyProtection="1">
      <protection/>
    </xf>
    <xf numFmtId="0" fontId="0" fillId="0" borderId="81" xfId="0" applyBorder="1" applyProtection="1">
      <protection/>
    </xf>
    <xf numFmtId="9" fontId="0" fillId="11" borderId="0" xfId="0" applyNumberFormat="1" applyFill="1" applyBorder="1" applyAlignment="1" applyProtection="1">
      <alignment horizontal="center"/>
      <protection/>
    </xf>
    <xf numFmtId="168" fontId="0" fillId="0" borderId="80" xfId="0" applyNumberFormat="1" applyBorder="1" applyProtection="1">
      <protection/>
    </xf>
    <xf numFmtId="0" fontId="7" fillId="0" borderId="82" xfId="0" applyFont="1" applyBorder="1" applyAlignment="1" applyProtection="1">
      <alignment horizontal="left"/>
      <protection/>
    </xf>
    <xf numFmtId="0" fontId="29" fillId="0" borderId="83" xfId="0" applyFont="1" applyBorder="1" applyAlignment="1" applyProtection="1">
      <alignment wrapText="1"/>
      <protection/>
    </xf>
    <xf numFmtId="0" fontId="7" fillId="0" borderId="84" xfId="0" applyFont="1" applyBorder="1" applyProtection="1">
      <protection/>
    </xf>
    <xf numFmtId="0" fontId="29" fillId="0" borderId="83" xfId="0" applyFont="1" applyBorder="1" applyProtection="1">
      <protection/>
    </xf>
    <xf numFmtId="0" fontId="0" fillId="0" borderId="84" xfId="0" applyBorder="1" applyProtection="1">
      <protection/>
    </xf>
    <xf numFmtId="0" fontId="0" fillId="0" borderId="82" xfId="0" applyBorder="1" applyProtection="1">
      <protection/>
    </xf>
    <xf numFmtId="0" fontId="7" fillId="0" borderId="83" xfId="0" applyFont="1" applyBorder="1" applyAlignment="1" applyProtection="1">
      <alignment horizontal="center" wrapText="1"/>
      <protection/>
    </xf>
    <xf numFmtId="0" fontId="7" fillId="0" borderId="84" xfId="0" applyFont="1" applyBorder="1" applyAlignment="1" applyProtection="1">
      <alignment horizontal="center" wrapText="1"/>
      <protection/>
    </xf>
    <xf numFmtId="171" fontId="1" fillId="6" borderId="29" xfId="0" applyNumberFormat="1" applyFont="1" applyFill="1" applyBorder="1" applyAlignment="1" applyProtection="1">
      <alignment horizontal="left"/>
      <protection locked="0"/>
    </xf>
    <xf numFmtId="0" fontId="0" fillId="5" borderId="85" xfId="0" applyFill="1" applyBorder="1" applyAlignment="1" applyProtection="1">
      <alignment horizontal="center"/>
      <protection/>
    </xf>
    <xf numFmtId="9" fontId="0" fillId="12" borderId="86" xfId="0" applyNumberFormat="1" applyFill="1" applyBorder="1" applyAlignment="1" applyProtection="1">
      <alignment horizontal="center"/>
      <protection/>
    </xf>
    <xf numFmtId="0" fontId="0" fillId="5" borderId="80" xfId="0" applyFill="1" applyBorder="1" applyAlignment="1" applyProtection="1">
      <alignment horizontal="center"/>
      <protection/>
    </xf>
    <xf numFmtId="9" fontId="0" fillId="12" borderId="42" xfId="0" applyNumberFormat="1" applyFill="1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0" borderId="85" xfId="0" applyBorder="1" applyProtection="1">
      <protection/>
    </xf>
    <xf numFmtId="0" fontId="0" fillId="12" borderId="85" xfId="0" applyFill="1" applyBorder="1" applyAlignment="1" applyProtection="1">
      <alignment horizontal="center"/>
      <protection/>
    </xf>
    <xf numFmtId="169" fontId="0" fillId="0" borderId="86" xfId="0" applyNumberFormat="1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0" fillId="12" borderId="0" xfId="0" applyFill="1" applyBorder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left"/>
      <protection/>
    </xf>
    <xf numFmtId="172" fontId="1" fillId="5" borderId="29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0" fontId="0" fillId="3" borderId="25" xfId="0" applyFont="1" applyFill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0" fontId="7" fillId="0" borderId="83" xfId="0" applyFont="1" applyBorder="1" applyAlignment="1" applyProtection="1">
      <alignment horizontal="center"/>
      <protection/>
    </xf>
    <xf numFmtId="0" fontId="29" fillId="0" borderId="83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Euro" xfId="21"/>
    <cellStyle name="Procent" xfId="22"/>
  </cellStyles>
  <dxfs count="23">
    <dxf>
      <fill>
        <patternFill>
          <bgColor indexed="10"/>
        </patternFill>
      </fill>
      <border/>
    </dxf>
    <dxf>
      <fill>
        <patternFill>
          <bgColor indexed="17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43"/>
        </patternFill>
      </fill>
      <border/>
    </dxf>
    <dxf>
      <font>
        <color indexed="10"/>
        <condense val="0"/>
        <extend val="0"/>
      </font>
      <border/>
    </dxf>
    <dxf>
      <fill>
        <patternFill>
          <bgColor indexed="10"/>
        </patternFill>
      </fill>
      <border/>
    </dxf>
    <dxf>
      <fill>
        <patternFill>
          <bgColor indexed="17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18"/>
        </patternFill>
      </fill>
      <border/>
    </dxf>
    <dxf>
      <fill>
        <patternFill>
          <bgColor indexed="25"/>
        </patternFill>
      </fill>
      <border/>
    </dxf>
    <dxf>
      <fill>
        <patternFill>
          <bgColor indexed="2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7"/>
        </patternFill>
      </fill>
      <border/>
    </dxf>
    <dxf>
      <font>
        <u val="single"/>
        <color indexed="10"/>
        <condense val="0"/>
        <extend val="0"/>
      </font>
      <border/>
    </dxf>
    <dxf>
      <fill>
        <patternFill>
          <bgColor indexed="57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7"/>
        </patternFill>
      </fill>
      <border/>
    </dxf>
    <dxf>
      <font>
        <u val="single"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699FF"/>
      <rgbColor rgb="00FFFF00"/>
      <rgbColor rgb="00FF00FF"/>
      <rgbColor rgb="0000FFFF"/>
      <rgbColor rgb="00800000"/>
      <rgbColor rgb="00008000"/>
      <rgbColor rgb="003399FF"/>
      <rgbColor rgb="00808000"/>
      <rgbColor rgb="00800080"/>
      <rgbColor rgb="00008080"/>
      <rgbColor rgb="00C0C0C0"/>
      <rgbColor rgb="00808080"/>
      <rgbColor rgb="00CCECFF"/>
      <rgbColor rgb="0099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99"/>
      <rgbColor rgb="00CCECFF"/>
      <rgbColor rgb="00FF99CC"/>
      <rgbColor rgb="00CC99FF"/>
      <rgbColor rgb="00FFCCCC"/>
      <rgbColor rgb="0066CCFF"/>
      <rgbColor rgb="0033CCCC"/>
      <rgbColor rgb="0099CC00"/>
      <rgbColor rgb="00FFCC99"/>
      <rgbColor rgb="00FFCC66"/>
      <rgbColor rgb="00FFC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chartsheet" Target="chartsheets/sheet1.xml" /><Relationship Id="rId159" Type="http://schemas.openxmlformats.org/officeDocument/2006/relationships/chartsheet" Target="chartsheets/sheet2.xml" /><Relationship Id="rId160" Type="http://schemas.openxmlformats.org/officeDocument/2006/relationships/styles" Target="styles.xml" /><Relationship Id="rId161" Type="http://schemas.openxmlformats.org/officeDocument/2006/relationships/sharedStrings" Target="sharedStrings.xml" /><Relationship Id="rId162" Type="http://schemas.openxmlformats.org/officeDocument/2006/relationships/externalLink" Target="externalLinks/externalLink1.xml" /><Relationship Id="rId1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CAPEX cost</a:t>
            </a:r>
          </a:p>
        </c:rich>
      </c:tx>
      <c:layout>
        <c:manualLayout>
          <c:xMode val="edge"/>
          <c:yMode val="edge"/>
          <c:x val="0.31325"/>
          <c:y val="0.022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5"/>
          <c:y val="0.11025"/>
          <c:w val="0.64525"/>
          <c:h val="0.6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'CAPEX cost'!$G$11:$G$12</c:f>
              <c:strCache>
                <c:ptCount val="1"/>
                <c:pt idx="0">
                  <c:v>Civil costs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cost'!$G$13:$G$14</c:f>
              <c:numCache/>
            </c:numRef>
          </c:val>
        </c:ser>
        <c:ser>
          <c:idx val="1"/>
          <c:order val="1"/>
          <c:tx>
            <c:strRef>
              <c:f>'CAPEX cost'!$I$11:$I$12</c:f>
              <c:strCache>
                <c:ptCount val="1"/>
                <c:pt idx="0">
                  <c:v>Mechanical costs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cost'!$I$13:$I$14</c:f>
              <c:numCache/>
            </c:numRef>
          </c:val>
        </c:ser>
        <c:ser>
          <c:idx val="2"/>
          <c:order val="2"/>
          <c:tx>
            <c:strRef>
              <c:f>'CAPEX cost'!$K$11:$K$12</c:f>
              <c:strCache>
                <c:ptCount val="1"/>
                <c:pt idx="0">
                  <c:v>Electrical costs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cost'!$K$13:$K$14</c:f>
              <c:numCache/>
            </c:numRef>
          </c:val>
        </c:ser>
        <c:ser>
          <c:idx val="3"/>
          <c:order val="3"/>
          <c:tx>
            <c:strRef>
              <c:f>'CAPEX cost'!$L$11:$L$12</c:f>
              <c:strCache>
                <c:ptCount val="1"/>
                <c:pt idx="0">
                  <c:v>Proces autom.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cost'!$L$13:$L$14</c:f>
              <c:numCache/>
            </c:numRef>
          </c:val>
        </c:ser>
        <c:ser>
          <c:idx val="4"/>
          <c:order val="4"/>
          <c:tx>
            <c:strRef>
              <c:f>'CAPEX cost'!$M$11:$M$12</c:f>
              <c:strCache>
                <c:ptCount val="1"/>
                <c:pt idx="0">
                  <c:v>First filling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cost'!$M$13:$M$14</c:f>
              <c:numCache/>
            </c:numRef>
          </c:val>
        </c:ser>
        <c:ser>
          <c:idx val="5"/>
          <c:order val="5"/>
          <c:tx>
            <c:strRef>
              <c:f>'CAPEX cost'!$N$11:$N$12</c:f>
              <c:strCache>
                <c:ptCount val="1"/>
                <c:pt idx="0">
                  <c:v>5%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cost'!$N$13:$N$14</c:f>
              <c:numCache/>
            </c:numRef>
          </c:val>
        </c:ser>
        <c:ser>
          <c:idx val="6"/>
          <c:order val="6"/>
          <c:tx>
            <c:strRef>
              <c:f>'CAPEX cost'!$O$11:$O$12</c:f>
              <c:strCache>
                <c:ptCount val="1"/>
                <c:pt idx="0">
                  <c:v>2%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cost'!$O$13:$O$14</c:f>
              <c:numCache/>
            </c:numRef>
          </c:val>
        </c:ser>
        <c:ser>
          <c:idx val="7"/>
          <c:order val="7"/>
          <c:tx>
            <c:strRef>
              <c:f>'CAPEX cost'!$P$11:$P$12</c:f>
              <c:strCache>
                <c:ptCount val="1"/>
                <c:pt idx="0">
                  <c:v>1%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cost'!$P$13:$P$14</c:f>
              <c:numCache/>
            </c:numRef>
          </c:val>
        </c:ser>
        <c:ser>
          <c:idx val="8"/>
          <c:order val="8"/>
          <c:tx>
            <c:strRef>
              <c:f>'CAPEX cost'!$Q$11:$Q$12</c:f>
              <c:strCache>
                <c:ptCount val="1"/>
                <c:pt idx="0">
                  <c:v>20%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cost'!$Q$13:$Q$14</c:f>
              <c:numCache/>
            </c:numRef>
          </c:val>
        </c:ser>
        <c:ser>
          <c:idx val="9"/>
          <c:order val="9"/>
          <c:tx>
            <c:strRef>
              <c:f>'CAPEX cost'!$R$11:$R$12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cost'!$R$13:$R$14</c:f>
              <c:numCache/>
            </c:numRef>
          </c:val>
        </c:ser>
        <c:ser>
          <c:idx val="10"/>
          <c:order val="10"/>
          <c:tx>
            <c:strRef>
              <c:f>'CAPEX cost'!$S$11:$S$12</c:f>
              <c:strCache>
                <c:ptCount val="1"/>
                <c:pt idx="0">
                  <c:v>2%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cost'!$S$13:$S$14</c:f>
              <c:numCache/>
            </c:numRef>
          </c:val>
        </c:ser>
        <c:ser>
          <c:idx val="11"/>
          <c:order val="11"/>
          <c:tx>
            <c:strRef>
              <c:f>'CAPEX cost'!$T$11:$T$12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'CAPEX cost'!$T$13:$T$14</c:f>
              <c:numCache/>
            </c:numRef>
          </c:val>
        </c:ser>
        <c:overlap val="-30"/>
        <c:axId val="64053559"/>
        <c:axId val="39611120"/>
      </c:barChart>
      <c:catAx>
        <c:axId val="6405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 type ----&gt;</a:t>
                </a:r>
              </a:p>
            </c:rich>
          </c:tx>
          <c:layout>
            <c:manualLayout>
              <c:xMode val="edge"/>
              <c:yMode val="edge"/>
              <c:x val="0.0155"/>
              <c:y val="0.3745"/>
            </c:manualLayout>
          </c:layout>
          <c:overlay val="0"/>
          <c:spPr>
            <a:noFill/>
            <a:ln w="25400">
              <a:noFill/>
            </a:ln>
          </c:spPr>
        </c:title>
        <c:delete val="1"/>
        <c:majorTickMark val="out"/>
        <c:minorTickMark val="none"/>
        <c:tickLblPos val="nextTo"/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CAPEX costs ----&gt;</a:t>
                </a:r>
              </a:p>
            </c:rich>
          </c:tx>
          <c:layout>
            <c:manualLayout>
              <c:xMode val="edge"/>
              <c:yMode val="edge"/>
              <c:x val="0.3185"/>
              <c:y val="0.91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\€\ #,##0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 val="autoZero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5"/>
          <c:y val="0.10825"/>
          <c:w val="0.2445"/>
          <c:h val="0.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l-NL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OPEX costs</a:t>
            </a:r>
          </a:p>
        </c:rich>
      </c:tx>
      <c:layout>
        <c:manualLayout>
          <c:xMode val="edge"/>
          <c:yMode val="edge"/>
          <c:x val="0.303"/>
          <c:y val="0.027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1025"/>
          <c:w val="0.6515"/>
          <c:h val="0.6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'OPEX costs'!$E$12:$E$13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costs'!$E$14</c:f>
              <c:numCache/>
            </c:numRef>
          </c:val>
        </c:ser>
        <c:ser>
          <c:idx val="1"/>
          <c:order val="1"/>
          <c:tx>
            <c:strRef>
              <c:f>'OPEX costs'!$F$12:$F$13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costs'!$F$14</c:f>
              <c:numCache/>
            </c:numRef>
          </c:val>
        </c:ser>
        <c:ser>
          <c:idx val="2"/>
          <c:order val="2"/>
          <c:tx>
            <c:strRef>
              <c:f>'OPEX costs'!$G$12:$G$13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costs'!$G$14</c:f>
              <c:numCache/>
            </c:numRef>
          </c:val>
        </c:ser>
        <c:ser>
          <c:idx val="3"/>
          <c:order val="3"/>
          <c:tx>
            <c:strRef>
              <c:f>'OPEX costs'!$H$12:$H$13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costs'!$H$14</c:f>
              <c:numCache/>
            </c:numRef>
          </c:val>
        </c:ser>
        <c:ser>
          <c:idx val="4"/>
          <c:order val="4"/>
          <c:tx>
            <c:strRef>
              <c:f>'OPEX costs'!$I$12:$I$13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costs'!$I$14</c:f>
              <c:numCache/>
            </c:numRef>
          </c:val>
        </c:ser>
        <c:ser>
          <c:idx val="5"/>
          <c:order val="5"/>
          <c:tx>
            <c:strRef>
              <c:f>'OPEX costs'!$J$12:$J$13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costs'!$J$14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7"/>
          <c:order val="7"/>
          <c:tx>
            <c:strRef>
              <c:f>'OPEX costs'!$K$12:$K$13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costs'!$K$14</c:f>
              <c:numCache/>
            </c:numRef>
          </c:val>
        </c:ser>
        <c:ser>
          <c:idx val="8"/>
          <c:order val="8"/>
          <c:tx>
            <c:strRef>
              <c:f>'OPEX costs'!$L$12:$L$13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costs'!$L$14</c:f>
              <c:numCache/>
            </c:numRef>
          </c:val>
        </c:ser>
        <c:ser>
          <c:idx val="9"/>
          <c:order val="9"/>
          <c:tx>
            <c:strRef>
              <c:f>'OPEX costs'!$M$12:$M$13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costs'!$M$14</c:f>
              <c:numCache/>
            </c:numRef>
          </c:val>
        </c:ser>
        <c:ser>
          <c:idx val="10"/>
          <c:order val="10"/>
          <c:tx>
            <c:strRef>
              <c:f>'OPEX costs'!$N$12:$N$13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costs'!$N$14</c:f>
              <c:numCache/>
            </c:numRef>
          </c:val>
        </c:ser>
        <c:ser>
          <c:idx val="11"/>
          <c:order val="11"/>
          <c:tx>
            <c:strRef>
              <c:f>'OPEX costs'!$O$12:$O$13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costs'!$O$14</c:f>
              <c:numCache/>
            </c:numRef>
          </c:val>
        </c:ser>
        <c:ser>
          <c:idx val="12"/>
          <c:order val="12"/>
          <c:tx>
            <c:strRef>
              <c:f>'OPEX costs'!$P$12:$P$13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costs'!$P$14</c:f>
              <c:numCache/>
            </c:numRef>
          </c:val>
        </c:ser>
        <c:ser>
          <c:idx val="13"/>
          <c:order val="13"/>
          <c:tx>
            <c:strRef>
              <c:f>'OPEX costs'!$Q$12:$Q$13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costs'!$Q$14</c:f>
              <c:numCache/>
            </c:numRef>
          </c:val>
        </c:ser>
        <c:ser>
          <c:idx val="14"/>
          <c:order val="14"/>
          <c:tx>
            <c:strRef>
              <c:f>'OPEX costs'!$R$12:$R$13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costs'!$R$14</c:f>
              <c:numCache/>
            </c:numRef>
          </c:val>
        </c:ser>
        <c:ser>
          <c:idx val="15"/>
          <c:order val="15"/>
          <c:tx>
            <c:strRef>
              <c:f>'OPEX costs'!$S$12:$S$13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costs'!$S$14</c:f>
              <c:numCache/>
            </c:numRef>
          </c:val>
        </c:ser>
        <c:ser>
          <c:idx val="16"/>
          <c:order val="16"/>
          <c:tx>
            <c:strRef>
              <c:f>'OPEX costs'!$T$12:$T$13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costs'!$T$14</c:f>
              <c:numCache/>
            </c:numRef>
          </c:val>
        </c:ser>
        <c:ser>
          <c:idx val="17"/>
          <c:order val="17"/>
          <c:tx>
            <c:strRef>
              <c:f>'OPEX costs'!$U$12:$U$13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costs'!$U$14</c:f>
              <c:numCache/>
            </c:numRef>
          </c:val>
        </c:ser>
        <c:ser>
          <c:idx val="18"/>
          <c:order val="18"/>
          <c:tx>
            <c:strRef>
              <c:f>'OPEX costs'!$V$12:$V$13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costs'!$V$14</c:f>
              <c:numCache/>
            </c:numRef>
          </c:val>
        </c:ser>
        <c:ser>
          <c:idx val="19"/>
          <c:order val="19"/>
          <c:tx>
            <c:strRef>
              <c:f>'OPEX costs'!$W$12:$W$13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costs'!$W$14</c:f>
              <c:numCache/>
            </c:numRef>
          </c:val>
        </c:ser>
        <c:ser>
          <c:idx val="20"/>
          <c:order val="20"/>
          <c:tx>
            <c:strRef>
              <c:f>'OPEX costs'!$X$12:$X$13</c:f>
              <c:strCache>
                <c:ptCount val="1"/>
                <c:pt idx="0">
                  <c:v>€ / year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'OPEX costs'!$X$14</c:f>
              <c:numCache/>
            </c:numRef>
          </c:val>
        </c:ser>
        <c:overlap val="-30"/>
        <c:axId val="20955761"/>
        <c:axId val="54384122"/>
      </c:barChart>
      <c:catAx>
        <c:axId val="209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 type ----&gt;</a:t>
                </a:r>
              </a:p>
            </c:rich>
          </c:tx>
          <c:layout>
            <c:manualLayout>
              <c:xMode val="edge"/>
              <c:yMode val="edge"/>
              <c:x val="0.0125"/>
              <c:y val="0.3645"/>
            </c:manualLayout>
          </c:layout>
          <c:overlay val="0"/>
          <c:spPr>
            <a:noFill/>
            <a:ln w="25400">
              <a:noFill/>
            </a:ln>
          </c:spPr>
        </c:title>
        <c:delete val="1"/>
        <c:majorTickMark val="out"/>
        <c:minorTickMark val="none"/>
        <c:tickLblPos val="nextTo"/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OPEX  ( € / jaar) ----&gt;</a:t>
                </a:r>
              </a:p>
            </c:rich>
          </c:tx>
          <c:layout>
            <c:manualLayout>
              <c:xMode val="edge"/>
              <c:yMode val="edge"/>
              <c:x val="0.29575"/>
              <c:y val="0.91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_-&quot;€&quot;\ * #,##0_-;_-&quot;€&quot;\ * #,##0\-;_-&quot;€&quot;\ 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5761"/>
        <c:crosses val="autoZero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"/>
          <c:y val="0.049"/>
          <c:w val="0.258"/>
          <c:h val="0.9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l-NL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 zoomScale="139" zoomToFit="1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9" zoomToFit="1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trlProps/ctrlProp1.xml><?xml version="1.0" encoding="utf-8"?>
<formControlPr xmlns="http://schemas.microsoft.com/office/spreadsheetml/2009/9/main" objectType="Scroll" dx="18" fmlaLink="$Q$4" horiz="1" max="100" min="1" page="10" val="50"/>
</file>

<file path=xl/ctrlProps/ctrlProp10.xml><?xml version="1.0" encoding="utf-8"?>
<formControlPr xmlns="http://schemas.microsoft.com/office/spreadsheetml/2009/9/main" objectType="Scroll" dx="18" fmlaLink="$J$7" horiz="1" max="200" min="1" page="10" val="100"/>
</file>

<file path=xl/ctrlProps/ctrlProp11.xml><?xml version="1.0" encoding="utf-8"?>
<formControlPr xmlns="http://schemas.microsoft.com/office/spreadsheetml/2009/9/main" objectType="Scroll" dx="18" fmlaLink="$F$2" horiz="1" max="15" min="1" page="0" val="6"/>
</file>

<file path=xl/ctrlProps/ctrlProp12.xml><?xml version="1.0" encoding="utf-8"?>
<formControlPr xmlns="http://schemas.microsoft.com/office/spreadsheetml/2009/9/main" objectType="Scroll" dx="18" fmlaLink="$F$3" horiz="1" max="200" min="1" page="10" val="100"/>
</file>

<file path=xl/ctrlProps/ctrlProp13.xml><?xml version="1.0" encoding="utf-8"?>
<formControlPr xmlns="http://schemas.microsoft.com/office/spreadsheetml/2009/9/main" objectType="Scroll" dx="18" fmlaLink="$F$4" horiz="1" max="200" min="1" page="10" val="100"/>
</file>

<file path=xl/ctrlProps/ctrlProp14.xml><?xml version="1.0" encoding="utf-8"?>
<formControlPr xmlns="http://schemas.microsoft.com/office/spreadsheetml/2009/9/main" objectType="Scroll" dx="18" fmlaLink="$F$5" horiz="1" max="200" min="1" page="10" val="100"/>
</file>

<file path=xl/ctrlProps/ctrlProp15.xml><?xml version="1.0" encoding="utf-8"?>
<formControlPr xmlns="http://schemas.microsoft.com/office/spreadsheetml/2009/9/main" objectType="Scroll" dx="18" fmlaLink="$F$6" horiz="1" max="200" min="1" page="10" val="100"/>
</file>

<file path=xl/ctrlProps/ctrlProp16.xml><?xml version="1.0" encoding="utf-8"?>
<formControlPr xmlns="http://schemas.microsoft.com/office/spreadsheetml/2009/9/main" objectType="Scroll" dx="18" fmlaLink="$L$2" horiz="1" max="60" min="1" page="5" val="40"/>
</file>

<file path=xl/ctrlProps/ctrlProp17.xml><?xml version="1.0" encoding="utf-8"?>
<formControlPr xmlns="http://schemas.microsoft.com/office/spreadsheetml/2009/9/main" objectType="Scroll" dx="18" fmlaLink="$L$3" horiz="1" max="40" min="1" page="5" val="25"/>
</file>

<file path=xl/ctrlProps/ctrlProp18.xml><?xml version="1.0" encoding="utf-8"?>
<formControlPr xmlns="http://schemas.microsoft.com/office/spreadsheetml/2009/9/main" objectType="Scroll" dx="18" fmlaLink="$L$4" horiz="1" max="30" min="1" page="5" val="20"/>
</file>

<file path=xl/ctrlProps/ctrlProp19.xml><?xml version="1.0" encoding="utf-8"?>
<formControlPr xmlns="http://schemas.microsoft.com/office/spreadsheetml/2009/9/main" objectType="Scroll" dx="18" fmlaLink="$L$5" horiz="1" max="20" min="1" page="5" val="10"/>
</file>

<file path=xl/ctrlProps/ctrlProp2.xml><?xml version="1.0" encoding="utf-8"?>
<formControlPr xmlns="http://schemas.microsoft.com/office/spreadsheetml/2009/9/main" objectType="Scroll" dx="18" fmlaLink="$Q$5" horiz="1" max="100" min="1" page="10" val="50"/>
</file>

<file path=xl/ctrlProps/ctrlProp3.xml><?xml version="1.0" encoding="utf-8"?>
<formControlPr xmlns="http://schemas.microsoft.com/office/spreadsheetml/2009/9/main" objectType="Scroll" dx="18" fmlaLink="$Q$6" horiz="1" max="100" min="1" page="10" val="50"/>
</file>

<file path=xl/ctrlProps/ctrlProp4.xml><?xml version="1.0" encoding="utf-8"?>
<formControlPr xmlns="http://schemas.microsoft.com/office/spreadsheetml/2009/9/main" objectType="Scroll" dx="18" fmlaLink="$F$4" horiz="1" max="200" min="1" page="10" val="100"/>
</file>

<file path=xl/ctrlProps/ctrlProp5.xml><?xml version="1.0" encoding="utf-8"?>
<formControlPr xmlns="http://schemas.microsoft.com/office/spreadsheetml/2009/9/main" objectType="Scroll" dx="18" fmlaLink="$F$5" horiz="1" max="200" min="1" page="10" val="100"/>
</file>

<file path=xl/ctrlProps/ctrlProp6.xml><?xml version="1.0" encoding="utf-8"?>
<formControlPr xmlns="http://schemas.microsoft.com/office/spreadsheetml/2009/9/main" objectType="Scroll" dx="18" fmlaLink="$F$6" horiz="1" max="200" min="1" page="10" val="100"/>
</file>

<file path=xl/ctrlProps/ctrlProp7.xml><?xml version="1.0" encoding="utf-8"?>
<formControlPr xmlns="http://schemas.microsoft.com/office/spreadsheetml/2009/9/main" objectType="Scroll" dx="18" fmlaLink="$J$4" horiz="1" max="200" min="1" page="10" val="100"/>
</file>

<file path=xl/ctrlProps/ctrlProp8.xml><?xml version="1.0" encoding="utf-8"?>
<formControlPr xmlns="http://schemas.microsoft.com/office/spreadsheetml/2009/9/main" objectType="Scroll" dx="18" fmlaLink="$J$5" horiz="1" max="200" min="1" page="10" val="97"/>
</file>

<file path=xl/ctrlProps/ctrlProp9.xml><?xml version="1.0" encoding="utf-8"?>
<formControlPr xmlns="http://schemas.microsoft.com/office/spreadsheetml/2009/9/main" objectType="Scroll" dx="18" fmlaLink="$J$6" horiz="1" max="200" min="1" page="10" val="10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47625</xdr:colOff>
      <xdr:row>0</xdr:row>
      <xdr:rowOff>19050</xdr:rowOff>
    </xdr:from>
    <xdr:to>
      <xdr:col>20</xdr:col>
      <xdr:colOff>1857375</xdr:colOff>
      <xdr:row>7</xdr:row>
      <xdr:rowOff>0</xdr:rowOff>
    </xdr:to>
    <xdr:pic>
      <xdr:nvPicPr>
        <xdr:cNvPr id="98444" name="Picture 4" descr="LOGO RHDHV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155525" y="19050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504825</xdr:colOff>
      <xdr:row>1</xdr:row>
      <xdr:rowOff>47625</xdr:rowOff>
    </xdr:from>
    <xdr:to>
      <xdr:col>25</xdr:col>
      <xdr:colOff>0</xdr:colOff>
      <xdr:row>8</xdr:row>
      <xdr:rowOff>0</xdr:rowOff>
    </xdr:to>
    <xdr:pic>
      <xdr:nvPicPr>
        <xdr:cNvPr id="88092" name="Picture 2" descr="LOGO RHDHV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155525" y="247650"/>
          <a:ext cx="16764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iek 1"/>
        <xdr:cNvGraphicFramePr/>
      </xdr:nvGraphicFramePr>
      <xdr:xfrm>
        <a:off x="0" y="0"/>
        <a:ext cx="57531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iek 1"/>
        <xdr:cNvGraphicFramePr/>
      </xdr:nvGraphicFramePr>
      <xdr:xfrm>
        <a:off x="0" y="0"/>
        <a:ext cx="57531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.local\shared\Mydocs\ssk\werkboek%20SSK%20model%20V3%20met%20@risk\CROW%20werkboek%20model%20voor%20de%20c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RISK Correlations"/>
      <sheetName val="raming samenvatting"/>
      <sheetName val="object 1"/>
      <sheetName val="object 2"/>
      <sheetName val="object 3"/>
      <sheetName val="object 4"/>
      <sheetName val="object 5"/>
      <sheetName val="object 6"/>
      <sheetName val="object 7"/>
      <sheetName val="object 8"/>
      <sheetName val="object 9"/>
      <sheetName val="vastgoed"/>
      <sheetName val="engineering"/>
      <sheetName val="overige bijkomende kosten"/>
      <sheetName val="ramingsopbouw &quot;fijn&quot;"/>
    </sheetNames>
    <sheetDataSet>
      <sheetData sheetId="0">
        <row r="5">
          <cell r="C5">
            <v>1</v>
          </cell>
        </row>
        <row r="6">
          <cell r="C6">
            <v>1</v>
          </cell>
          <cell r="D6">
            <v>1</v>
          </cell>
        </row>
        <row r="7">
          <cell r="C7">
            <v>1</v>
          </cell>
          <cell r="D7">
            <v>1</v>
          </cell>
          <cell r="E7">
            <v>1</v>
          </cell>
        </row>
        <row r="8">
          <cell r="C8">
            <v>1</v>
          </cell>
          <cell r="D8">
            <v>1</v>
          </cell>
          <cell r="E8">
            <v>1</v>
          </cell>
          <cell r="F8">
            <v>1</v>
          </cell>
        </row>
        <row r="9">
          <cell r="C9">
            <v>0.5461639941580723</v>
          </cell>
          <cell r="D9">
            <v>0.5461639941580723</v>
          </cell>
          <cell r="E9">
            <v>0.5461639941580723</v>
          </cell>
          <cell r="F9">
            <v>0.5461639941580723</v>
          </cell>
          <cell r="G9">
            <v>1</v>
          </cell>
        </row>
        <row r="10">
          <cell r="C10">
            <v>0.5461639941580723</v>
          </cell>
          <cell r="D10">
            <v>0.5461639941580723</v>
          </cell>
          <cell r="E10">
            <v>0.5461639941580723</v>
          </cell>
          <cell r="F10">
            <v>0.5461639941580723</v>
          </cell>
          <cell r="G10">
            <v>0.5461639941580723</v>
          </cell>
          <cell r="H10">
            <v>1</v>
          </cell>
        </row>
        <row r="11">
          <cell r="C11">
            <v>0.5461639941580723</v>
          </cell>
          <cell r="D11">
            <v>0.5461639941580723</v>
          </cell>
          <cell r="E11">
            <v>0.5461639941580723</v>
          </cell>
          <cell r="F11">
            <v>0.5461639941580723</v>
          </cell>
          <cell r="G11">
            <v>0.5461639941580723</v>
          </cell>
          <cell r="H11">
            <v>0</v>
          </cell>
          <cell r="I11">
            <v>1</v>
          </cell>
        </row>
        <row r="12">
          <cell r="C12">
            <v>0.5461639941580723</v>
          </cell>
          <cell r="D12">
            <v>0.5461639941580723</v>
          </cell>
          <cell r="E12">
            <v>0.5461639941580723</v>
          </cell>
          <cell r="F12">
            <v>0.5461639941580723</v>
          </cell>
          <cell r="G12">
            <v>0.5461639941580723</v>
          </cell>
          <cell r="H12">
            <v>0.5461639941580723</v>
          </cell>
          <cell r="I12">
            <v>0.5461639941580723</v>
          </cell>
          <cell r="J12">
            <v>1</v>
          </cell>
        </row>
        <row r="13">
          <cell r="C13">
            <v>0.5461639941580723</v>
          </cell>
          <cell r="D13">
            <v>0.5461639941580723</v>
          </cell>
          <cell r="E13">
            <v>0.5461639941580723</v>
          </cell>
          <cell r="F13">
            <v>0.5461639941580723</v>
          </cell>
          <cell r="G13">
            <v>0.5461639941580723</v>
          </cell>
          <cell r="H13">
            <v>0.5461639941580723</v>
          </cell>
          <cell r="I13">
            <v>0.5461639941580723</v>
          </cell>
          <cell r="J13">
            <v>0.5461639941580723</v>
          </cell>
          <cell r="K13">
            <v>1</v>
          </cell>
        </row>
        <row r="14">
          <cell r="C14">
            <v>0.5461639941580723</v>
          </cell>
          <cell r="D14">
            <v>0.5461639941580723</v>
          </cell>
          <cell r="E14">
            <v>0.5461639941580723</v>
          </cell>
          <cell r="F14">
            <v>0.5461639941580723</v>
          </cell>
          <cell r="G14">
            <v>0.5461639941580723</v>
          </cell>
          <cell r="H14">
            <v>0.5461639941580723</v>
          </cell>
          <cell r="I14">
            <v>0.5461639941580723</v>
          </cell>
          <cell r="J14">
            <v>0.5461639941580723</v>
          </cell>
          <cell r="K14">
            <v>0.5461639941580723</v>
          </cell>
          <cell r="L14">
            <v>1</v>
          </cell>
        </row>
        <row r="15">
          <cell r="C15">
            <v>0.5461639941580723</v>
          </cell>
          <cell r="D15">
            <v>0.5461639941580723</v>
          </cell>
          <cell r="E15">
            <v>0.5461639941580723</v>
          </cell>
          <cell r="F15">
            <v>0.5461639941580723</v>
          </cell>
          <cell r="G15">
            <v>0.5461639941580723</v>
          </cell>
          <cell r="H15">
            <v>0.5461639941580723</v>
          </cell>
          <cell r="I15">
            <v>0.5461639941580723</v>
          </cell>
          <cell r="J15">
            <v>0.5461639941580723</v>
          </cell>
          <cell r="K15">
            <v>0.5461639941580723</v>
          </cell>
          <cell r="L15">
            <v>0.5461639941580723</v>
          </cell>
          <cell r="M15">
            <v>1</v>
          </cell>
        </row>
        <row r="20">
          <cell r="C20">
            <v>1</v>
          </cell>
        </row>
        <row r="21">
          <cell r="C21">
            <v>1</v>
          </cell>
          <cell r="D21">
            <v>1</v>
          </cell>
        </row>
        <row r="22">
          <cell r="C22">
            <v>1</v>
          </cell>
          <cell r="D22">
            <v>1</v>
          </cell>
          <cell r="E22">
            <v>1</v>
          </cell>
        </row>
        <row r="23">
          <cell r="C23">
            <v>1</v>
          </cell>
          <cell r="D23">
            <v>1</v>
          </cell>
          <cell r="E23">
            <v>1</v>
          </cell>
          <cell r="F23">
            <v>1</v>
          </cell>
        </row>
        <row r="24"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</row>
        <row r="28"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</row>
        <row r="29"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6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4" Type="http://schemas.openxmlformats.org/officeDocument/2006/relationships/ctrlProp" Target="../ctrlProps/ctrlProp1.xml" /><Relationship Id="rId1" Type="http://schemas.openxmlformats.org/officeDocument/2006/relationships/comments" Target="../comments15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15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2" Type="http://schemas.openxmlformats.org/officeDocument/2006/relationships/ctrlProp" Target="../ctrlProps/ctrlProp19.xml" /><Relationship Id="rId9" Type="http://schemas.openxmlformats.org/officeDocument/2006/relationships/ctrlProp" Target="../ctrlProps/ctrlProp16.xml" /><Relationship Id="rId8" Type="http://schemas.openxmlformats.org/officeDocument/2006/relationships/ctrlProp" Target="../ctrlProps/ctrlProp15.xml" /><Relationship Id="rId7" Type="http://schemas.openxmlformats.org/officeDocument/2006/relationships/ctrlProp" Target="../ctrlProps/ctrlProp14.xml" /><Relationship Id="rId10" Type="http://schemas.openxmlformats.org/officeDocument/2006/relationships/ctrlProp" Target="../ctrlProps/ctrlProp17.xml" /><Relationship Id="rId6" Type="http://schemas.openxmlformats.org/officeDocument/2006/relationships/ctrlProp" Target="../ctrlProps/ctrlProp13.xml" /><Relationship Id="rId5" Type="http://schemas.openxmlformats.org/officeDocument/2006/relationships/ctrlProp" Target="../ctrlProps/ctrlProp12.xml" /><Relationship Id="rId11" Type="http://schemas.openxmlformats.org/officeDocument/2006/relationships/ctrlProp" Target="../ctrlProps/ctrlProp18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DA125"/>
  <sheetViews>
    <sheetView zoomScale="75" zoomScaleNormal="75" workbookViewId="0" topLeftCell="A1">
      <pane xSplit="5" ySplit="5" topLeftCell="W6" activePane="bottomRight" state="frozen"/>
      <selection pane="topRight" activeCell="F1" sqref="F1"/>
      <selection pane="bottomLeft" activeCell="A6" sqref="A6"/>
      <selection pane="bottomRight" activeCell="Z5" sqref="Z5"/>
    </sheetView>
  </sheetViews>
  <sheetFormatPr defaultColWidth="9.140625" defaultRowHeight="12.75"/>
  <cols>
    <col min="2" max="2" width="10.140625" style="0" bestFit="1" customWidth="1"/>
    <col min="3" max="3" width="9.8515625" style="0" customWidth="1"/>
    <col min="4" max="4" width="3.00390625" style="0" bestFit="1" customWidth="1"/>
    <col min="5" max="5" width="28.8515625" style="0" bestFit="1" customWidth="1"/>
    <col min="6" max="6" width="41.57421875" style="0" customWidth="1"/>
    <col min="7" max="8" width="12.140625" style="0" bestFit="1" customWidth="1"/>
    <col min="9" max="9" width="11.57421875" style="0" bestFit="1" customWidth="1"/>
    <col min="10" max="10" width="11.7109375" style="0" bestFit="1" customWidth="1"/>
    <col min="11" max="11" width="6.421875" style="0" bestFit="1" customWidth="1"/>
    <col min="12" max="12" width="18.28125" style="0" bestFit="1" customWidth="1"/>
    <col min="13" max="13" width="16.8515625" style="0" bestFit="1" customWidth="1"/>
    <col min="14" max="14" width="8.28125" style="0" bestFit="1" customWidth="1"/>
    <col min="15" max="15" width="12.57421875" style="0" bestFit="1" customWidth="1"/>
    <col min="17" max="17" width="12.57421875" style="0" bestFit="1" customWidth="1"/>
    <col min="19" max="19" width="12.57421875" style="0" bestFit="1" customWidth="1"/>
    <col min="20" max="20" width="7.57421875" style="0" bestFit="1" customWidth="1"/>
    <col min="21" max="21" width="5.57421875" style="0" bestFit="1" customWidth="1"/>
    <col min="22" max="22" width="11.57421875" style="0" bestFit="1" customWidth="1"/>
    <col min="23" max="23" width="13.28125" style="0" bestFit="1" customWidth="1"/>
    <col min="24" max="24" width="20.28125" style="0" customWidth="1"/>
    <col min="25" max="25" width="15.7109375" style="0" bestFit="1" customWidth="1"/>
    <col min="26" max="26" width="18.57421875" style="0" bestFit="1" customWidth="1"/>
    <col min="27" max="27" width="11.421875" style="0" customWidth="1"/>
    <col min="28" max="28" width="15.00390625" style="0" bestFit="1" customWidth="1"/>
    <col min="29" max="29" width="12.8515625" style="0" customWidth="1"/>
    <col min="30" max="30" width="19.8515625" style="0" customWidth="1"/>
    <col min="31" max="31" width="20.421875" style="0" customWidth="1"/>
    <col min="33" max="33" width="25.140625" style="0" bestFit="1" customWidth="1"/>
    <col min="35" max="35" width="34.00390625" style="0" bestFit="1" customWidth="1"/>
    <col min="37" max="37" width="10.421875" style="0" bestFit="1" customWidth="1"/>
    <col min="38" max="38" width="11.140625" style="0" bestFit="1" customWidth="1"/>
    <col min="40" max="40" width="25.8515625" style="0" bestFit="1" customWidth="1"/>
    <col min="41" max="41" width="8.8515625" style="0" bestFit="1" customWidth="1"/>
    <col min="42" max="42" width="5.7109375" style="0" bestFit="1" customWidth="1"/>
    <col min="43" max="43" width="7.7109375" style="0" bestFit="1" customWidth="1"/>
    <col min="44" max="44" width="10.421875" style="0" bestFit="1" customWidth="1"/>
    <col min="45" max="45" width="10.28125" style="0" bestFit="1" customWidth="1"/>
    <col min="46" max="46" width="9.00390625" style="0" bestFit="1" customWidth="1"/>
    <col min="47" max="47" width="7.57421875" style="0" bestFit="1" customWidth="1"/>
    <col min="48" max="48" width="16.421875" style="0" bestFit="1" customWidth="1"/>
    <col min="49" max="49" width="20.140625" style="0" bestFit="1" customWidth="1"/>
    <col min="50" max="50" width="20.7109375" style="0" bestFit="1" customWidth="1"/>
    <col min="51" max="52" width="5.7109375" style="0" bestFit="1" customWidth="1"/>
    <col min="53" max="53" width="8.28125" style="0" bestFit="1" customWidth="1"/>
    <col min="54" max="54" width="6.57421875" style="0" bestFit="1" customWidth="1"/>
    <col min="55" max="55" width="5.7109375" style="0" bestFit="1" customWidth="1"/>
    <col min="56" max="56" width="6.8515625" style="0" bestFit="1" customWidth="1"/>
    <col min="57" max="57" width="5.7109375" style="0" bestFit="1" customWidth="1"/>
    <col min="58" max="58" width="11.57421875" style="0" bestFit="1" customWidth="1"/>
    <col min="59" max="59" width="8.28125" style="0" bestFit="1" customWidth="1"/>
    <col min="60" max="60" width="9.00390625" style="0" bestFit="1" customWidth="1"/>
    <col min="61" max="61" width="8.28125" style="0" bestFit="1" customWidth="1"/>
    <col min="62" max="62" width="15.421875" style="0" customWidth="1"/>
    <col min="63" max="63" width="12.57421875" style="0" customWidth="1"/>
    <col min="64" max="64" width="18.57421875" style="0" customWidth="1"/>
    <col min="65" max="65" width="11.421875" style="0" customWidth="1"/>
    <col min="66" max="66" width="11.57421875" style="0" customWidth="1"/>
    <col min="70" max="70" width="10.57421875" style="0" bestFit="1" customWidth="1"/>
    <col min="72" max="72" width="9.28125" style="0" bestFit="1" customWidth="1"/>
    <col min="73" max="73" width="15.28125" style="0" bestFit="1" customWidth="1"/>
    <col min="74" max="74" width="9.28125" style="0" bestFit="1" customWidth="1"/>
    <col min="75" max="75" width="8.8515625" style="0" bestFit="1" customWidth="1"/>
    <col min="77" max="78" width="8.8515625" style="0" bestFit="1" customWidth="1"/>
    <col min="79" max="79" width="13.421875" style="0" customWidth="1"/>
    <col min="81" max="81" width="13.421875" style="0" bestFit="1" customWidth="1"/>
    <col min="82" max="82" width="11.28125" style="0" bestFit="1" customWidth="1"/>
    <col min="83" max="83" width="11.7109375" style="0" bestFit="1" customWidth="1"/>
  </cols>
  <sheetData>
    <row r="1" spans="1:85" s="1" customFormat="1" ht="18" thickBot="1">
      <c r="A1" s="294"/>
      <c r="B1" s="294"/>
      <c r="C1" s="310"/>
      <c r="D1" s="28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2"/>
      <c r="AI1" s="312"/>
      <c r="AJ1" s="311"/>
      <c r="AK1" s="294"/>
      <c r="AL1" s="280"/>
      <c r="AM1" s="313"/>
      <c r="AN1" s="311"/>
      <c r="AO1" s="296"/>
      <c r="AP1" s="296"/>
      <c r="AQ1" s="294"/>
      <c r="AR1" s="294"/>
      <c r="AS1" s="294"/>
      <c r="AT1" s="31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315"/>
      <c r="BF1" s="315"/>
      <c r="BG1" s="315"/>
      <c r="BH1" s="315"/>
      <c r="BI1" s="315"/>
      <c r="BJ1" s="315"/>
      <c r="BK1" s="315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6"/>
    </row>
    <row r="2" spans="1:84" s="1" customFormat="1" ht="40.8" thickBot="1" thickTop="1">
      <c r="A2" s="294"/>
      <c r="D2" s="2"/>
      <c r="E2" s="7" t="s">
        <v>142</v>
      </c>
      <c r="F2" s="8" t="s">
        <v>45</v>
      </c>
      <c r="G2" s="8"/>
      <c r="H2" s="9"/>
      <c r="I2" s="357" t="s">
        <v>130</v>
      </c>
      <c r="J2" s="9"/>
      <c r="K2" s="10" t="s">
        <v>48</v>
      </c>
      <c r="L2" s="11" t="s">
        <v>49</v>
      </c>
      <c r="M2" s="12" t="s">
        <v>41</v>
      </c>
      <c r="N2" s="13" t="s">
        <v>42</v>
      </c>
      <c r="O2" s="14"/>
      <c r="P2" s="15" t="s">
        <v>43</v>
      </c>
      <c r="Q2" s="14"/>
      <c r="R2" s="16" t="s">
        <v>44</v>
      </c>
      <c r="S2" s="17"/>
      <c r="T2" s="18" t="s">
        <v>53</v>
      </c>
      <c r="U2" s="19"/>
      <c r="V2" s="20" t="s">
        <v>54</v>
      </c>
      <c r="W2" s="49" t="s">
        <v>56</v>
      </c>
      <c r="X2" s="12" t="s">
        <v>57</v>
      </c>
      <c r="Y2" s="12" t="s">
        <v>58</v>
      </c>
      <c r="Z2" s="12" t="s">
        <v>137</v>
      </c>
      <c r="AA2" s="12" t="s">
        <v>139</v>
      </c>
      <c r="AB2" s="12" t="s">
        <v>92</v>
      </c>
      <c r="AC2" s="21" t="s">
        <v>146</v>
      </c>
      <c r="AD2" s="139" t="s">
        <v>145</v>
      </c>
      <c r="AE2" s="22" t="s">
        <v>2</v>
      </c>
      <c r="AF2" s="23"/>
      <c r="AG2" s="24" t="s">
        <v>121</v>
      </c>
      <c r="AH2" s="25"/>
      <c r="AI2" s="26" t="s">
        <v>62</v>
      </c>
      <c r="AJ2" s="4"/>
      <c r="AK2" s="26" t="s">
        <v>88</v>
      </c>
      <c r="AL2" s="26" t="str">
        <f>$AK$2</f>
        <v>CONSUMABLES</v>
      </c>
      <c r="AM2" s="27"/>
      <c r="AN2" s="28"/>
      <c r="AO2" s="29" t="s">
        <v>70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30"/>
      <c r="BG2" s="31" t="s">
        <v>71</v>
      </c>
      <c r="BH2" s="31" t="s">
        <v>71</v>
      </c>
      <c r="BI2" s="31" t="s">
        <v>71</v>
      </c>
      <c r="BJ2" s="31" t="s">
        <v>71</v>
      </c>
      <c r="BK2" s="26" t="str">
        <f>$AK$2</f>
        <v>CONSUMABLES</v>
      </c>
      <c r="BL2" s="26" t="str">
        <f>$AK$2</f>
        <v>CONSUMABLES</v>
      </c>
      <c r="BM2" s="26" t="str">
        <f>$AK$2</f>
        <v>CONSUMABLES</v>
      </c>
      <c r="BN2" s="32" t="s">
        <v>67</v>
      </c>
      <c r="BO2" s="32" t="s">
        <v>67</v>
      </c>
      <c r="BP2" s="32" t="s">
        <v>67</v>
      </c>
      <c r="BQ2" s="32" t="s">
        <v>67</v>
      </c>
      <c r="BR2" s="32" t="s">
        <v>67</v>
      </c>
      <c r="BS2" s="26" t="str">
        <f>$AK$2</f>
        <v>CONSUMABLES</v>
      </c>
      <c r="BT2" s="34" t="s">
        <v>91</v>
      </c>
      <c r="BU2" s="32" t="s">
        <v>73</v>
      </c>
      <c r="BV2" s="33" t="s">
        <v>73</v>
      </c>
      <c r="BW2" s="33" t="s">
        <v>73</v>
      </c>
      <c r="BX2" s="32"/>
      <c r="BY2" s="33" t="s">
        <v>73</v>
      </c>
      <c r="BZ2" s="33" t="s">
        <v>74</v>
      </c>
      <c r="CA2" s="140" t="s">
        <v>129</v>
      </c>
      <c r="CB2" s="35"/>
      <c r="CC2" s="36" t="s">
        <v>75</v>
      </c>
      <c r="CD2" s="37" t="s">
        <v>75</v>
      </c>
      <c r="CE2" s="38" t="s">
        <v>75</v>
      </c>
      <c r="CF2" s="316"/>
    </row>
    <row r="3" spans="1:84" s="1" customFormat="1" ht="27.6" thickBot="1">
      <c r="A3" s="294"/>
      <c r="B3" s="128"/>
      <c r="C3" s="129" t="s">
        <v>3</v>
      </c>
      <c r="D3" s="129" t="s">
        <v>31</v>
      </c>
      <c r="E3" s="40" t="s">
        <v>61</v>
      </c>
      <c r="F3" s="41" t="s">
        <v>4</v>
      </c>
      <c r="G3" s="42" t="s">
        <v>5</v>
      </c>
      <c r="H3" s="42" t="s">
        <v>6</v>
      </c>
      <c r="I3" s="43" t="s">
        <v>46</v>
      </c>
      <c r="J3" s="43" t="s">
        <v>47</v>
      </c>
      <c r="K3" s="43"/>
      <c r="L3" s="138" t="s">
        <v>50</v>
      </c>
      <c r="M3" s="45" t="s">
        <v>51</v>
      </c>
      <c r="N3" s="46" t="s">
        <v>1</v>
      </c>
      <c r="O3" s="46" t="s">
        <v>52</v>
      </c>
      <c r="P3" s="46" t="s">
        <v>1</v>
      </c>
      <c r="Q3" s="46" t="s">
        <v>52</v>
      </c>
      <c r="R3" s="46" t="s">
        <v>1</v>
      </c>
      <c r="S3" s="46" t="s">
        <v>52</v>
      </c>
      <c r="T3" s="46" t="s">
        <v>7</v>
      </c>
      <c r="U3" s="47" t="s">
        <v>52</v>
      </c>
      <c r="V3" s="48" t="s">
        <v>55</v>
      </c>
      <c r="W3" s="49"/>
      <c r="X3" s="49"/>
      <c r="Y3" s="49"/>
      <c r="Z3" s="49" t="s">
        <v>138</v>
      </c>
      <c r="AA3" s="49" t="s">
        <v>106</v>
      </c>
      <c r="AB3" s="125"/>
      <c r="AC3" s="125"/>
      <c r="AD3" s="124" t="s">
        <v>59</v>
      </c>
      <c r="AE3" s="50" t="s">
        <v>8</v>
      </c>
      <c r="AF3" s="23"/>
      <c r="AG3" s="44" t="s">
        <v>60</v>
      </c>
      <c r="AH3" s="51"/>
      <c r="AI3" s="52" t="s">
        <v>63</v>
      </c>
      <c r="AJ3" s="4"/>
      <c r="AK3" s="52" t="s">
        <v>65</v>
      </c>
      <c r="AL3" s="52" t="s">
        <v>66</v>
      </c>
      <c r="AM3" s="27"/>
      <c r="AN3" s="53" t="s">
        <v>68</v>
      </c>
      <c r="AO3" s="54" t="s">
        <v>9</v>
      </c>
      <c r="AP3" s="54" t="s">
        <v>10</v>
      </c>
      <c r="AQ3" s="54" t="s">
        <v>11</v>
      </c>
      <c r="AR3" s="54" t="s">
        <v>12</v>
      </c>
      <c r="AS3" s="54" t="s">
        <v>13</v>
      </c>
      <c r="AT3" s="55" t="s">
        <v>14</v>
      </c>
      <c r="AU3" s="54" t="s">
        <v>15</v>
      </c>
      <c r="AV3" s="54" t="s">
        <v>16</v>
      </c>
      <c r="AW3" s="54" t="s">
        <v>17</v>
      </c>
      <c r="AX3" s="54" t="s">
        <v>30</v>
      </c>
      <c r="AY3" s="54" t="s">
        <v>18</v>
      </c>
      <c r="AZ3" s="54" t="s">
        <v>32</v>
      </c>
      <c r="BA3" s="54" t="s">
        <v>19</v>
      </c>
      <c r="BB3" s="54" t="s">
        <v>20</v>
      </c>
      <c r="BC3" s="56" t="s">
        <v>21</v>
      </c>
      <c r="BD3" s="54" t="s">
        <v>22</v>
      </c>
      <c r="BE3" s="54" t="s">
        <v>23</v>
      </c>
      <c r="BF3" s="57" t="s">
        <v>24</v>
      </c>
      <c r="BG3" s="58" t="s">
        <v>93</v>
      </c>
      <c r="BH3" s="59" t="s">
        <v>94</v>
      </c>
      <c r="BI3" s="59" t="s">
        <v>95</v>
      </c>
      <c r="BJ3" s="59" t="s">
        <v>72</v>
      </c>
      <c r="BK3" s="60" t="s">
        <v>93</v>
      </c>
      <c r="BL3" s="61" t="s">
        <v>83</v>
      </c>
      <c r="BM3" s="61" t="s">
        <v>84</v>
      </c>
      <c r="BN3" s="59" t="s">
        <v>85</v>
      </c>
      <c r="BO3" s="358" t="s">
        <v>131</v>
      </c>
      <c r="BP3" s="358" t="s">
        <v>132</v>
      </c>
      <c r="BQ3" s="361" t="s">
        <v>154</v>
      </c>
      <c r="BR3" s="358" t="s">
        <v>133</v>
      </c>
      <c r="BS3" s="60" t="s">
        <v>111</v>
      </c>
      <c r="BT3" s="62" t="s">
        <v>86</v>
      </c>
      <c r="BU3" s="358" t="s">
        <v>134</v>
      </c>
      <c r="BV3" s="61" t="s">
        <v>122</v>
      </c>
      <c r="BW3" s="359" t="s">
        <v>135</v>
      </c>
      <c r="BX3" s="59"/>
      <c r="BY3" s="359" t="s">
        <v>136</v>
      </c>
      <c r="BZ3" s="61" t="s">
        <v>87</v>
      </c>
      <c r="CA3" s="141" t="s">
        <v>59</v>
      </c>
      <c r="CB3" s="35"/>
      <c r="CC3" s="63" t="s">
        <v>77</v>
      </c>
      <c r="CD3" s="64" t="s">
        <v>76</v>
      </c>
      <c r="CE3" s="65" t="s">
        <v>25</v>
      </c>
      <c r="CF3" s="316"/>
    </row>
    <row r="4" spans="1:105" s="1" customFormat="1" ht="13.8" thickBot="1">
      <c r="A4" s="294"/>
      <c r="B4" s="5">
        <v>1</v>
      </c>
      <c r="D4" s="2"/>
      <c r="E4" s="66"/>
      <c r="F4" s="67"/>
      <c r="G4" s="67"/>
      <c r="H4" s="68"/>
      <c r="I4" s="68"/>
      <c r="J4" s="68"/>
      <c r="K4" s="68"/>
      <c r="L4" s="69"/>
      <c r="M4" s="70"/>
      <c r="N4" s="71"/>
      <c r="O4" s="71"/>
      <c r="P4" s="71"/>
      <c r="Q4" s="71"/>
      <c r="R4" s="71"/>
      <c r="S4" s="71"/>
      <c r="T4" s="72"/>
      <c r="U4" s="73"/>
      <c r="V4" s="74"/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75"/>
      <c r="AE4" s="76"/>
      <c r="AF4" s="23"/>
      <c r="AG4" s="77"/>
      <c r="AH4" s="78"/>
      <c r="AI4" s="79" t="s">
        <v>64</v>
      </c>
      <c r="AJ4" s="4"/>
      <c r="AK4" s="79" t="s">
        <v>64</v>
      </c>
      <c r="AL4" s="79" t="s">
        <v>64</v>
      </c>
      <c r="AM4" s="27"/>
      <c r="AN4" s="80" t="s">
        <v>69</v>
      </c>
      <c r="AO4" s="81" t="s">
        <v>26</v>
      </c>
      <c r="AP4" s="81" t="s">
        <v>26</v>
      </c>
      <c r="AQ4" s="81" t="s">
        <v>26</v>
      </c>
      <c r="AR4" s="81" t="s">
        <v>26</v>
      </c>
      <c r="AS4" s="81" t="s">
        <v>26</v>
      </c>
      <c r="AT4" s="81" t="s">
        <v>26</v>
      </c>
      <c r="AU4" s="81" t="s">
        <v>26</v>
      </c>
      <c r="AV4" s="81" t="s">
        <v>26</v>
      </c>
      <c r="AW4" s="81" t="s">
        <v>26</v>
      </c>
      <c r="AX4" s="81" t="s">
        <v>26</v>
      </c>
      <c r="AY4" s="81" t="s">
        <v>26</v>
      </c>
      <c r="AZ4" s="81" t="s">
        <v>26</v>
      </c>
      <c r="BA4" s="81" t="s">
        <v>26</v>
      </c>
      <c r="BB4" s="81" t="s">
        <v>26</v>
      </c>
      <c r="BC4" s="81" t="s">
        <v>26</v>
      </c>
      <c r="BD4" s="81" t="s">
        <v>26</v>
      </c>
      <c r="BE4" s="81" t="s">
        <v>26</v>
      </c>
      <c r="BF4" s="82" t="s">
        <v>26</v>
      </c>
      <c r="BG4" s="83" t="s">
        <v>64</v>
      </c>
      <c r="BH4" s="83" t="s">
        <v>64</v>
      </c>
      <c r="BI4" s="83" t="s">
        <v>64</v>
      </c>
      <c r="BJ4" s="83" t="s">
        <v>64</v>
      </c>
      <c r="BK4" s="85" t="s">
        <v>64</v>
      </c>
      <c r="BL4" s="85" t="s">
        <v>64</v>
      </c>
      <c r="BM4" s="85" t="s">
        <v>64</v>
      </c>
      <c r="BN4" s="83" t="s">
        <v>64</v>
      </c>
      <c r="BO4" s="83" t="s">
        <v>64</v>
      </c>
      <c r="BP4" s="83" t="s">
        <v>64</v>
      </c>
      <c r="BQ4" s="83" t="s">
        <v>64</v>
      </c>
      <c r="BR4" s="83" t="s">
        <v>64</v>
      </c>
      <c r="BS4" s="85" t="s">
        <v>64</v>
      </c>
      <c r="BT4" s="85" t="s">
        <v>64</v>
      </c>
      <c r="BU4" s="84" t="s">
        <v>27</v>
      </c>
      <c r="BV4" s="85" t="s">
        <v>64</v>
      </c>
      <c r="BW4" s="85" t="s">
        <v>64</v>
      </c>
      <c r="BX4" s="86"/>
      <c r="BY4" s="85" t="s">
        <v>64</v>
      </c>
      <c r="BZ4" s="85" t="s">
        <v>64</v>
      </c>
      <c r="CA4" s="142" t="s">
        <v>64</v>
      </c>
      <c r="CB4" s="35"/>
      <c r="CC4" s="87" t="s">
        <v>0</v>
      </c>
      <c r="CD4" s="87" t="s">
        <v>29</v>
      </c>
      <c r="CE4" s="39" t="s">
        <v>28</v>
      </c>
      <c r="CF4" s="317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s="1" customFormat="1" ht="14.4" thickBot="1" thickTop="1">
      <c r="A5" s="294"/>
      <c r="B5" s="279">
        <v>0</v>
      </c>
      <c r="C5" s="279">
        <v>1</v>
      </c>
      <c r="D5" s="280"/>
      <c r="E5" s="281"/>
      <c r="F5" s="282"/>
      <c r="G5" s="283"/>
      <c r="H5" s="283"/>
      <c r="I5" s="283"/>
      <c r="J5" s="283"/>
      <c r="K5" s="283"/>
      <c r="L5" s="284"/>
      <c r="M5" s="285"/>
      <c r="N5" s="284"/>
      <c r="O5" s="285"/>
      <c r="P5" s="284"/>
      <c r="Q5" s="285"/>
      <c r="R5" s="284"/>
      <c r="S5" s="286"/>
      <c r="T5" s="287">
        <v>0</v>
      </c>
      <c r="U5" s="288"/>
      <c r="V5" s="289"/>
      <c r="W5" s="290">
        <v>5</v>
      </c>
      <c r="X5" s="290">
        <v>2</v>
      </c>
      <c r="Y5" s="290">
        <v>1</v>
      </c>
      <c r="Z5" s="290">
        <v>20</v>
      </c>
      <c r="AA5" s="291">
        <v>10</v>
      </c>
      <c r="AB5" s="291">
        <v>2</v>
      </c>
      <c r="AC5" s="292">
        <v>10</v>
      </c>
      <c r="AD5" s="293"/>
      <c r="AE5" s="293"/>
      <c r="AF5" s="294"/>
      <c r="AG5" s="295"/>
      <c r="AH5" s="295"/>
      <c r="AI5" s="280"/>
      <c r="AJ5" s="296"/>
      <c r="AK5" s="297"/>
      <c r="AL5" s="298"/>
      <c r="AM5" s="299"/>
      <c r="AN5" s="300"/>
      <c r="AO5" s="301"/>
      <c r="AP5" s="301"/>
      <c r="AQ5" s="300"/>
      <c r="AR5" s="301"/>
      <c r="AS5" s="301"/>
      <c r="AT5" s="302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3"/>
      <c r="BG5" s="303"/>
      <c r="BH5" s="303"/>
      <c r="BI5" s="303"/>
      <c r="BJ5" s="304"/>
      <c r="BK5" s="298"/>
      <c r="BL5" s="298"/>
      <c r="BM5" s="298"/>
      <c r="BN5" s="280"/>
      <c r="BO5" s="303"/>
      <c r="BP5" s="303"/>
      <c r="BQ5" s="305"/>
      <c r="BR5" s="303"/>
      <c r="BS5" s="303"/>
      <c r="BT5" s="303"/>
      <c r="BU5" s="306"/>
      <c r="BV5" s="307"/>
      <c r="BW5" s="303"/>
      <c r="BX5" s="303"/>
      <c r="BY5" s="303"/>
      <c r="BZ5" s="304"/>
      <c r="CA5" s="308"/>
      <c r="CB5" s="309"/>
      <c r="CC5" s="294"/>
      <c r="CD5" s="294"/>
      <c r="CE5" s="294"/>
      <c r="CF5" s="280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2:105" s="1" customFormat="1" ht="18" customHeight="1" thickBot="1" thickTop="1">
      <c r="B6" s="90">
        <v>0</v>
      </c>
      <c r="C6" s="3">
        <v>1</v>
      </c>
      <c r="D6" s="1">
        <v>1</v>
      </c>
      <c r="E6" s="360" t="s">
        <v>147</v>
      </c>
      <c r="F6" s="92" t="s">
        <v>104</v>
      </c>
      <c r="G6" s="93">
        <v>25.205479452054796</v>
      </c>
      <c r="H6" s="123"/>
      <c r="I6" s="68">
        <v>1</v>
      </c>
      <c r="J6" s="68">
        <v>26</v>
      </c>
      <c r="K6" s="94" t="s">
        <v>105</v>
      </c>
      <c r="L6" s="95">
        <v>2.2164146646766496</v>
      </c>
      <c r="M6" s="96">
        <v>2216414.6646766495</v>
      </c>
      <c r="N6" s="97">
        <v>58</v>
      </c>
      <c r="O6" s="98">
        <v>1285520.5055124566</v>
      </c>
      <c r="P6" s="99">
        <v>14</v>
      </c>
      <c r="Q6" s="100">
        <v>310298.05305473093</v>
      </c>
      <c r="R6" s="101">
        <v>28</v>
      </c>
      <c r="S6" s="102">
        <v>620596.1061094619</v>
      </c>
      <c r="T6" s="103">
        <v>0</v>
      </c>
      <c r="U6" s="104">
        <v>0</v>
      </c>
      <c r="V6" s="105"/>
      <c r="W6" s="106">
        <v>110820.73323383248</v>
      </c>
      <c r="X6" s="106">
        <v>44328.29329353299</v>
      </c>
      <c r="Y6" s="106">
        <v>22164.146646766494</v>
      </c>
      <c r="Z6" s="106"/>
      <c r="AA6" s="106">
        <v>239372.78378507812</v>
      </c>
      <c r="AB6" s="106">
        <v>47874.55675701563</v>
      </c>
      <c r="AC6" s="106">
        <v>268097.5178392875</v>
      </c>
      <c r="AD6" s="107">
        <v>2949072.696232163</v>
      </c>
      <c r="AE6" s="108">
        <v>1.33056</v>
      </c>
      <c r="AG6" s="4" t="s">
        <v>38</v>
      </c>
      <c r="AH6" s="4"/>
      <c r="AI6" s="109">
        <v>217969.22859650533</v>
      </c>
      <c r="AJ6" s="4"/>
      <c r="AK6" s="110">
        <v>108000</v>
      </c>
      <c r="AL6" s="111"/>
      <c r="AM6"/>
      <c r="AN6" s="112"/>
      <c r="AO6" s="113"/>
      <c r="AP6" s="113"/>
      <c r="AQ6" s="112"/>
      <c r="AR6" s="112"/>
      <c r="AS6" s="112"/>
      <c r="AT6" s="114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5"/>
      <c r="BG6" s="116"/>
      <c r="BH6" s="116"/>
      <c r="BI6" s="116"/>
      <c r="BJ6" s="116"/>
      <c r="BK6" s="117">
        <v>0</v>
      </c>
      <c r="BL6" s="110">
        <v>2078832</v>
      </c>
      <c r="BM6" s="110">
        <v>220800</v>
      </c>
      <c r="BN6" s="110"/>
      <c r="BO6" s="110"/>
      <c r="BP6" s="110"/>
      <c r="BQ6" s="110"/>
      <c r="BR6" s="110"/>
      <c r="BS6" s="118">
        <v>0</v>
      </c>
      <c r="BT6" s="110">
        <v>50755.89582109528</v>
      </c>
      <c r="BU6" s="119">
        <v>0.5</v>
      </c>
      <c r="BV6" s="110">
        <v>25377.94791054764</v>
      </c>
      <c r="BW6" s="120">
        <v>0</v>
      </c>
      <c r="BX6" s="115"/>
      <c r="BY6" s="110">
        <v>3324.621997014974</v>
      </c>
      <c r="BZ6" s="110">
        <v>5740.513981512522</v>
      </c>
      <c r="CA6" s="120">
        <v>2710800.2083066762</v>
      </c>
      <c r="CB6" s="89"/>
      <c r="CC6" s="121"/>
      <c r="CD6" s="122"/>
      <c r="CE6" s="137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2:105" s="1" customFormat="1" ht="18" customHeight="1" thickBot="1" thickTop="1">
      <c r="B7" s="90"/>
      <c r="C7" s="3"/>
      <c r="E7" s="91"/>
      <c r="F7" s="92"/>
      <c r="G7" s="93"/>
      <c r="H7" s="123"/>
      <c r="I7" s="68"/>
      <c r="J7" s="68"/>
      <c r="K7" s="94"/>
      <c r="L7" s="95"/>
      <c r="M7" s="96"/>
      <c r="N7" s="97"/>
      <c r="O7" s="98"/>
      <c r="P7" s="99"/>
      <c r="Q7" s="100"/>
      <c r="R7" s="101"/>
      <c r="S7" s="102"/>
      <c r="T7" s="103"/>
      <c r="U7" s="104"/>
      <c r="V7" s="105"/>
      <c r="W7" s="106"/>
      <c r="X7" s="106"/>
      <c r="Y7" s="106"/>
      <c r="Z7" s="106"/>
      <c r="AA7" s="106"/>
      <c r="AB7" s="106"/>
      <c r="AC7" s="106"/>
      <c r="AD7" s="107"/>
      <c r="AE7" s="108"/>
      <c r="AG7" s="4"/>
      <c r="AH7" s="4"/>
      <c r="AI7" s="109"/>
      <c r="AJ7" s="4"/>
      <c r="AK7" s="110"/>
      <c r="AL7" s="111"/>
      <c r="AM7"/>
      <c r="AN7" s="112"/>
      <c r="AO7" s="113"/>
      <c r="AP7" s="113"/>
      <c r="AQ7" s="112"/>
      <c r="AR7" s="112"/>
      <c r="AS7" s="112"/>
      <c r="AT7" s="114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5"/>
      <c r="BG7" s="116"/>
      <c r="BH7" s="116"/>
      <c r="BI7" s="116"/>
      <c r="BJ7" s="116"/>
      <c r="BK7" s="117"/>
      <c r="BL7" s="110"/>
      <c r="BM7" s="110"/>
      <c r="BN7" s="110"/>
      <c r="BO7" s="110"/>
      <c r="BP7" s="110"/>
      <c r="BQ7" s="110"/>
      <c r="BR7" s="110"/>
      <c r="BS7" s="118"/>
      <c r="BT7" s="110"/>
      <c r="BU7" s="119"/>
      <c r="BV7" s="110"/>
      <c r="BW7" s="120"/>
      <c r="BX7" s="115"/>
      <c r="BY7" s="110"/>
      <c r="BZ7" s="110"/>
      <c r="CA7" s="120"/>
      <c r="CB7" s="89"/>
      <c r="CC7" s="121"/>
      <c r="CD7" s="122"/>
      <c r="CE7" s="137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2:105" s="1" customFormat="1" ht="18" customHeight="1" thickBot="1" thickTop="1">
      <c r="B8" s="90"/>
      <c r="C8" s="3"/>
      <c r="E8" s="91"/>
      <c r="F8" s="92"/>
      <c r="G8" s="93"/>
      <c r="H8" s="123"/>
      <c r="I8" s="68"/>
      <c r="J8" s="68"/>
      <c r="K8" s="94"/>
      <c r="L8" s="95"/>
      <c r="M8" s="96"/>
      <c r="N8" s="97"/>
      <c r="O8" s="98"/>
      <c r="P8" s="99"/>
      <c r="Q8" s="100"/>
      <c r="R8" s="101"/>
      <c r="S8" s="102"/>
      <c r="T8" s="103"/>
      <c r="U8" s="104"/>
      <c r="V8" s="105"/>
      <c r="W8" s="106"/>
      <c r="X8" s="106"/>
      <c r="Y8" s="106"/>
      <c r="Z8" s="106"/>
      <c r="AA8" s="106"/>
      <c r="AB8" s="106"/>
      <c r="AC8" s="106"/>
      <c r="AD8" s="107"/>
      <c r="AE8" s="108"/>
      <c r="AG8" s="4"/>
      <c r="AH8" s="4"/>
      <c r="AI8" s="109"/>
      <c r="AJ8" s="4"/>
      <c r="AK8" s="110"/>
      <c r="AL8" s="111"/>
      <c r="AM8"/>
      <c r="AN8" s="112"/>
      <c r="AO8" s="113"/>
      <c r="AP8" s="113"/>
      <c r="AQ8" s="112"/>
      <c r="AR8" s="112"/>
      <c r="AS8" s="112"/>
      <c r="AT8" s="114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5"/>
      <c r="BG8" s="116"/>
      <c r="BH8" s="116"/>
      <c r="BI8" s="116"/>
      <c r="BJ8" s="116"/>
      <c r="BK8" s="117"/>
      <c r="BL8" s="110"/>
      <c r="BM8" s="110"/>
      <c r="BN8" s="110"/>
      <c r="BO8" s="110"/>
      <c r="BP8" s="110"/>
      <c r="BQ8" s="110"/>
      <c r="BR8" s="110"/>
      <c r="BS8" s="118"/>
      <c r="BT8" s="110"/>
      <c r="BU8" s="119"/>
      <c r="BV8" s="110"/>
      <c r="BW8" s="120"/>
      <c r="BX8" s="115"/>
      <c r="BY8" s="110"/>
      <c r="BZ8" s="110"/>
      <c r="CA8" s="120"/>
      <c r="CB8" s="89"/>
      <c r="CC8" s="121"/>
      <c r="CD8" s="122"/>
      <c r="CE8" s="137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2:105" s="1" customFormat="1" ht="18" customHeight="1" thickBot="1" thickTop="1">
      <c r="B9" s="90"/>
      <c r="C9" s="3"/>
      <c r="E9" s="91"/>
      <c r="F9" s="92"/>
      <c r="G9" s="93"/>
      <c r="H9" s="123"/>
      <c r="I9" s="68"/>
      <c r="J9" s="68"/>
      <c r="K9" s="94"/>
      <c r="L9" s="95"/>
      <c r="M9" s="96"/>
      <c r="N9" s="97"/>
      <c r="O9" s="98"/>
      <c r="P9" s="99"/>
      <c r="Q9" s="100"/>
      <c r="R9" s="101"/>
      <c r="S9" s="102"/>
      <c r="T9" s="103"/>
      <c r="U9" s="104"/>
      <c r="V9" s="105"/>
      <c r="W9" s="106"/>
      <c r="X9" s="106"/>
      <c r="Y9" s="106"/>
      <c r="Z9" s="106"/>
      <c r="AA9" s="106"/>
      <c r="AB9" s="106"/>
      <c r="AC9" s="106"/>
      <c r="AD9" s="107"/>
      <c r="AE9" s="108"/>
      <c r="AG9" s="4"/>
      <c r="AH9" s="4"/>
      <c r="AI9" s="109"/>
      <c r="AJ9" s="4"/>
      <c r="AK9" s="110"/>
      <c r="AL9" s="111"/>
      <c r="AM9"/>
      <c r="AN9" s="112"/>
      <c r="AO9" s="113"/>
      <c r="AP9" s="113"/>
      <c r="AQ9" s="112"/>
      <c r="AR9" s="112"/>
      <c r="AS9" s="112"/>
      <c r="AT9" s="114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5"/>
      <c r="BG9" s="116"/>
      <c r="BH9" s="116"/>
      <c r="BI9" s="116"/>
      <c r="BJ9" s="116"/>
      <c r="BK9" s="117"/>
      <c r="BL9" s="110"/>
      <c r="BM9" s="110"/>
      <c r="BN9" s="110"/>
      <c r="BO9" s="110"/>
      <c r="BP9" s="110"/>
      <c r="BQ9" s="110"/>
      <c r="BR9" s="110"/>
      <c r="BS9" s="118"/>
      <c r="BT9" s="110"/>
      <c r="BU9" s="119"/>
      <c r="BV9" s="110"/>
      <c r="BW9" s="120"/>
      <c r="BX9" s="115"/>
      <c r="BY9" s="110"/>
      <c r="BZ9" s="110"/>
      <c r="CA9" s="120"/>
      <c r="CB9" s="89"/>
      <c r="CC9" s="121"/>
      <c r="CD9" s="122"/>
      <c r="CE9" s="137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2:105" s="1" customFormat="1" ht="19.5" customHeight="1" thickBot="1" thickTop="1">
      <c r="B10" s="90"/>
      <c r="C10" s="3"/>
      <c r="E10" s="91"/>
      <c r="F10" s="92"/>
      <c r="G10" s="93"/>
      <c r="H10" s="123"/>
      <c r="I10" s="68"/>
      <c r="J10" s="68"/>
      <c r="K10" s="94"/>
      <c r="L10" s="95"/>
      <c r="M10" s="96"/>
      <c r="N10" s="97"/>
      <c r="O10" s="98"/>
      <c r="P10" s="99"/>
      <c r="Q10" s="100"/>
      <c r="R10" s="101"/>
      <c r="S10" s="102"/>
      <c r="T10" s="103"/>
      <c r="U10" s="104"/>
      <c r="V10" s="105"/>
      <c r="W10" s="106"/>
      <c r="X10" s="106"/>
      <c r="Y10" s="106"/>
      <c r="Z10" s="106"/>
      <c r="AA10" s="106"/>
      <c r="AB10" s="106"/>
      <c r="AC10" s="106"/>
      <c r="AD10" s="107"/>
      <c r="AE10" s="108"/>
      <c r="AG10" s="4"/>
      <c r="AH10" s="4"/>
      <c r="AI10" s="109"/>
      <c r="AJ10" s="4"/>
      <c r="AK10" s="110"/>
      <c r="AL10" s="111"/>
      <c r="AM10"/>
      <c r="AN10" s="112"/>
      <c r="AO10" s="113"/>
      <c r="AP10" s="113"/>
      <c r="AQ10" s="112"/>
      <c r="AR10" s="112"/>
      <c r="AS10" s="112"/>
      <c r="AT10" s="114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5"/>
      <c r="BG10" s="116"/>
      <c r="BH10" s="116"/>
      <c r="BI10" s="116"/>
      <c r="BJ10" s="116"/>
      <c r="BK10" s="117"/>
      <c r="BL10" s="110"/>
      <c r="BM10" s="110"/>
      <c r="BN10" s="110"/>
      <c r="BO10" s="110"/>
      <c r="BP10" s="110"/>
      <c r="BQ10" s="110"/>
      <c r="BR10" s="110"/>
      <c r="BS10" s="118"/>
      <c r="BT10" s="110"/>
      <c r="BU10" s="119"/>
      <c r="BV10" s="110"/>
      <c r="BW10" s="120"/>
      <c r="BX10" s="115"/>
      <c r="BY10" s="110"/>
      <c r="BZ10" s="110"/>
      <c r="CA10" s="120"/>
      <c r="CB10" s="89"/>
      <c r="CC10" s="121"/>
      <c r="CD10" s="122"/>
      <c r="CE10" s="137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2:105" s="1" customFormat="1" ht="18" customHeight="1" thickBot="1" thickTop="1">
      <c r="B11" s="90"/>
      <c r="C11" s="3"/>
      <c r="E11" s="91"/>
      <c r="F11" s="92"/>
      <c r="G11" s="93"/>
      <c r="H11" s="123"/>
      <c r="I11" s="68"/>
      <c r="J11" s="68"/>
      <c r="K11" s="94"/>
      <c r="L11" s="95"/>
      <c r="M11" s="96"/>
      <c r="N11" s="97"/>
      <c r="O11" s="98"/>
      <c r="P11" s="99"/>
      <c r="Q11" s="100"/>
      <c r="R11" s="101"/>
      <c r="S11" s="102"/>
      <c r="T11" s="103"/>
      <c r="U11" s="104"/>
      <c r="V11" s="105"/>
      <c r="W11" s="106"/>
      <c r="X11" s="106"/>
      <c r="Y11" s="106"/>
      <c r="Z11" s="106"/>
      <c r="AA11" s="106"/>
      <c r="AB11" s="106"/>
      <c r="AC11" s="106"/>
      <c r="AD11" s="107"/>
      <c r="AE11" s="108"/>
      <c r="AG11" s="4"/>
      <c r="AH11" s="4"/>
      <c r="AI11" s="109"/>
      <c r="AJ11" s="4"/>
      <c r="AK11" s="110"/>
      <c r="AL11" s="111"/>
      <c r="AM11"/>
      <c r="AN11" s="112"/>
      <c r="AO11" s="113"/>
      <c r="AP11" s="113"/>
      <c r="AQ11" s="112"/>
      <c r="AR11" s="112"/>
      <c r="AS11" s="112"/>
      <c r="AT11" s="114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5"/>
      <c r="BG11" s="116"/>
      <c r="BH11" s="116"/>
      <c r="BI11" s="116"/>
      <c r="BJ11" s="116"/>
      <c r="BK11" s="117"/>
      <c r="BL11" s="110"/>
      <c r="BM11" s="110"/>
      <c r="BN11" s="110"/>
      <c r="BO11" s="110"/>
      <c r="BP11" s="110"/>
      <c r="BQ11" s="110"/>
      <c r="BR11" s="110"/>
      <c r="BS11" s="118"/>
      <c r="BT11" s="110"/>
      <c r="BU11" s="119"/>
      <c r="BV11" s="110"/>
      <c r="BW11" s="120"/>
      <c r="BX11" s="115"/>
      <c r="BY11" s="110"/>
      <c r="BZ11" s="110"/>
      <c r="CA11" s="120"/>
      <c r="CB11" s="89"/>
      <c r="CC11" s="121"/>
      <c r="CD11" s="122"/>
      <c r="CE11" s="137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2:105" s="1" customFormat="1" ht="18" customHeight="1" thickBot="1" thickTop="1">
      <c r="B12" s="90"/>
      <c r="C12" s="3"/>
      <c r="E12" s="91"/>
      <c r="F12" s="92"/>
      <c r="G12" s="93"/>
      <c r="H12" s="123"/>
      <c r="I12" s="68"/>
      <c r="J12" s="68"/>
      <c r="K12" s="94"/>
      <c r="L12" s="95"/>
      <c r="M12" s="96"/>
      <c r="N12" s="97"/>
      <c r="O12" s="98"/>
      <c r="P12" s="99"/>
      <c r="Q12" s="100"/>
      <c r="R12" s="101"/>
      <c r="S12" s="102"/>
      <c r="T12" s="103"/>
      <c r="U12" s="104"/>
      <c r="V12" s="105"/>
      <c r="W12" s="106"/>
      <c r="X12" s="106"/>
      <c r="Y12" s="106"/>
      <c r="Z12" s="106"/>
      <c r="AA12" s="106"/>
      <c r="AB12" s="106"/>
      <c r="AC12" s="106"/>
      <c r="AD12" s="107"/>
      <c r="AE12" s="108"/>
      <c r="AG12" s="4"/>
      <c r="AH12" s="4"/>
      <c r="AI12" s="109"/>
      <c r="AJ12" s="4"/>
      <c r="AK12" s="110"/>
      <c r="AL12" s="111"/>
      <c r="AM12"/>
      <c r="AN12" s="112"/>
      <c r="AO12" s="113"/>
      <c r="AP12" s="113"/>
      <c r="AQ12" s="112"/>
      <c r="AR12" s="112"/>
      <c r="AS12" s="112"/>
      <c r="AT12" s="114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5"/>
      <c r="BG12" s="116"/>
      <c r="BH12" s="116"/>
      <c r="BI12" s="116"/>
      <c r="BJ12" s="116"/>
      <c r="BK12" s="117"/>
      <c r="BL12" s="110"/>
      <c r="BM12" s="110"/>
      <c r="BN12" s="110"/>
      <c r="BO12" s="110"/>
      <c r="BP12" s="110"/>
      <c r="BQ12" s="110"/>
      <c r="BR12" s="110"/>
      <c r="BS12" s="118"/>
      <c r="BT12" s="110"/>
      <c r="BU12" s="119"/>
      <c r="BV12" s="110"/>
      <c r="BW12" s="120"/>
      <c r="BX12" s="115"/>
      <c r="BY12" s="110"/>
      <c r="BZ12" s="110"/>
      <c r="CA12" s="120"/>
      <c r="CB12" s="89"/>
      <c r="CC12" s="121"/>
      <c r="CD12" s="122"/>
      <c r="CE12" s="137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2:105" s="1" customFormat="1" ht="18" customHeight="1" thickBot="1" thickTop="1">
      <c r="B13" s="90"/>
      <c r="C13" s="3"/>
      <c r="E13" s="91"/>
      <c r="F13" s="92"/>
      <c r="G13" s="93"/>
      <c r="H13" s="123"/>
      <c r="I13" s="68"/>
      <c r="J13" s="68"/>
      <c r="K13" s="94"/>
      <c r="L13" s="95"/>
      <c r="M13" s="96"/>
      <c r="N13" s="97"/>
      <c r="O13" s="98"/>
      <c r="P13" s="99"/>
      <c r="Q13" s="100"/>
      <c r="R13" s="101"/>
      <c r="S13" s="102"/>
      <c r="T13" s="103"/>
      <c r="U13" s="104"/>
      <c r="V13" s="105"/>
      <c r="W13" s="106"/>
      <c r="X13" s="106"/>
      <c r="Y13" s="106"/>
      <c r="Z13" s="106"/>
      <c r="AA13" s="106"/>
      <c r="AB13" s="106"/>
      <c r="AC13" s="106"/>
      <c r="AD13" s="107"/>
      <c r="AE13" s="108"/>
      <c r="AG13" s="4"/>
      <c r="AH13" s="4"/>
      <c r="AI13" s="109"/>
      <c r="AJ13" s="4"/>
      <c r="AK13" s="110"/>
      <c r="AL13" s="111"/>
      <c r="AM13"/>
      <c r="AN13" s="112"/>
      <c r="AO13" s="113"/>
      <c r="AP13" s="113"/>
      <c r="AQ13" s="112"/>
      <c r="AR13" s="112"/>
      <c r="AS13" s="112"/>
      <c r="AT13" s="114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5"/>
      <c r="BG13" s="116"/>
      <c r="BH13" s="116"/>
      <c r="BI13" s="116"/>
      <c r="BJ13" s="116"/>
      <c r="BK13" s="117"/>
      <c r="BL13" s="110"/>
      <c r="BM13" s="110"/>
      <c r="BN13" s="110"/>
      <c r="BO13" s="110"/>
      <c r="BP13" s="110"/>
      <c r="BQ13" s="110"/>
      <c r="BR13" s="110"/>
      <c r="BS13" s="118"/>
      <c r="BT13" s="110"/>
      <c r="BU13" s="119"/>
      <c r="BV13" s="110"/>
      <c r="BW13" s="120"/>
      <c r="BX13" s="115"/>
      <c r="BY13" s="110"/>
      <c r="BZ13" s="110"/>
      <c r="CA13" s="120"/>
      <c r="CB13" s="89"/>
      <c r="CC13" s="121"/>
      <c r="CD13" s="122"/>
      <c r="CE13" s="137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2:105" s="1" customFormat="1" ht="18" customHeight="1" thickBot="1" thickTop="1">
      <c r="B14" s="90"/>
      <c r="C14" s="3"/>
      <c r="E14" s="91"/>
      <c r="F14" s="92"/>
      <c r="G14" s="93"/>
      <c r="H14" s="123"/>
      <c r="I14" s="68"/>
      <c r="J14" s="68"/>
      <c r="K14" s="94"/>
      <c r="L14" s="95"/>
      <c r="M14" s="96"/>
      <c r="N14" s="97"/>
      <c r="O14" s="98"/>
      <c r="P14" s="99"/>
      <c r="Q14" s="100"/>
      <c r="R14" s="101"/>
      <c r="S14" s="102"/>
      <c r="T14" s="103"/>
      <c r="U14" s="104"/>
      <c r="V14" s="105"/>
      <c r="W14" s="106"/>
      <c r="X14" s="106"/>
      <c r="Y14" s="106"/>
      <c r="Z14" s="106"/>
      <c r="AA14" s="106"/>
      <c r="AB14" s="106"/>
      <c r="AC14" s="106"/>
      <c r="AD14" s="107"/>
      <c r="AE14" s="108"/>
      <c r="AG14" s="4"/>
      <c r="AH14" s="4"/>
      <c r="AI14" s="109"/>
      <c r="AJ14" s="4"/>
      <c r="AK14" s="110"/>
      <c r="AL14" s="111"/>
      <c r="AM14"/>
      <c r="AN14" s="112"/>
      <c r="AO14" s="113"/>
      <c r="AP14" s="113"/>
      <c r="AQ14" s="112"/>
      <c r="AR14" s="112"/>
      <c r="AS14" s="112"/>
      <c r="AT14" s="114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5"/>
      <c r="BG14" s="116"/>
      <c r="BH14" s="116"/>
      <c r="BI14" s="116"/>
      <c r="BJ14" s="116"/>
      <c r="BK14" s="117"/>
      <c r="BL14" s="110"/>
      <c r="BM14" s="110"/>
      <c r="BN14" s="110"/>
      <c r="BO14" s="110"/>
      <c r="BP14" s="110"/>
      <c r="BQ14" s="110"/>
      <c r="BR14" s="110"/>
      <c r="BS14" s="118"/>
      <c r="BT14" s="110"/>
      <c r="BU14" s="119"/>
      <c r="BV14" s="110"/>
      <c r="BW14" s="120"/>
      <c r="BX14" s="115"/>
      <c r="BY14" s="110"/>
      <c r="BZ14" s="110"/>
      <c r="CA14" s="120"/>
      <c r="CB14" s="89"/>
      <c r="CC14" s="121"/>
      <c r="CD14" s="122"/>
      <c r="CE14" s="137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2:105" s="1" customFormat="1" ht="18" customHeight="1" thickBot="1" thickTop="1">
      <c r="B15" s="90"/>
      <c r="C15" s="3"/>
      <c r="E15" s="91"/>
      <c r="F15" s="92"/>
      <c r="G15" s="93"/>
      <c r="H15" s="123"/>
      <c r="I15" s="68"/>
      <c r="J15" s="68"/>
      <c r="K15" s="94"/>
      <c r="L15" s="95"/>
      <c r="M15" s="96"/>
      <c r="N15" s="97"/>
      <c r="O15" s="98"/>
      <c r="P15" s="99"/>
      <c r="Q15" s="100"/>
      <c r="R15" s="101"/>
      <c r="S15" s="102"/>
      <c r="T15" s="103"/>
      <c r="U15" s="104"/>
      <c r="V15" s="105"/>
      <c r="W15" s="106"/>
      <c r="X15" s="106"/>
      <c r="Y15" s="106"/>
      <c r="Z15" s="106"/>
      <c r="AA15" s="106"/>
      <c r="AB15" s="106"/>
      <c r="AC15" s="106"/>
      <c r="AD15" s="107"/>
      <c r="AE15" s="108"/>
      <c r="AG15" s="4"/>
      <c r="AH15" s="4"/>
      <c r="AI15" s="109"/>
      <c r="AJ15" s="4"/>
      <c r="AK15" s="110"/>
      <c r="AL15" s="111"/>
      <c r="AM15"/>
      <c r="AN15" s="112"/>
      <c r="AO15" s="113"/>
      <c r="AP15" s="113"/>
      <c r="AQ15" s="112"/>
      <c r="AR15" s="112"/>
      <c r="AS15" s="112"/>
      <c r="AT15" s="114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5"/>
      <c r="BG15" s="116"/>
      <c r="BH15" s="116"/>
      <c r="BI15" s="116"/>
      <c r="BJ15" s="116"/>
      <c r="BK15" s="117"/>
      <c r="BL15" s="110"/>
      <c r="BM15" s="110"/>
      <c r="BN15" s="110"/>
      <c r="BO15" s="110"/>
      <c r="BP15" s="110"/>
      <c r="BQ15" s="110"/>
      <c r="BR15" s="110"/>
      <c r="BS15" s="118"/>
      <c r="BT15" s="110"/>
      <c r="BU15" s="119"/>
      <c r="BV15" s="110"/>
      <c r="BW15" s="120"/>
      <c r="BX15" s="115"/>
      <c r="BY15" s="110"/>
      <c r="BZ15" s="110"/>
      <c r="CA15" s="120"/>
      <c r="CB15" s="89"/>
      <c r="CC15" s="121"/>
      <c r="CD15" s="122"/>
      <c r="CE15" s="137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2:105" s="1" customFormat="1" ht="18" customHeight="1" thickBot="1" thickTop="1">
      <c r="B16" s="90"/>
      <c r="C16" s="3"/>
      <c r="E16" s="91"/>
      <c r="F16" s="92"/>
      <c r="G16" s="93"/>
      <c r="H16" s="123"/>
      <c r="I16" s="68"/>
      <c r="J16" s="68"/>
      <c r="K16" s="94"/>
      <c r="L16" s="95"/>
      <c r="M16" s="96"/>
      <c r="N16" s="97"/>
      <c r="O16" s="98"/>
      <c r="P16" s="99"/>
      <c r="Q16" s="100"/>
      <c r="R16" s="101"/>
      <c r="S16" s="102"/>
      <c r="T16" s="103"/>
      <c r="U16" s="104"/>
      <c r="V16" s="105"/>
      <c r="W16" s="106"/>
      <c r="X16" s="106"/>
      <c r="Y16" s="106"/>
      <c r="Z16" s="106"/>
      <c r="AA16" s="106"/>
      <c r="AB16" s="106"/>
      <c r="AC16" s="106"/>
      <c r="AD16" s="107"/>
      <c r="AE16" s="108"/>
      <c r="AG16" s="4"/>
      <c r="AH16" s="4"/>
      <c r="AI16" s="109"/>
      <c r="AJ16" s="4"/>
      <c r="AK16" s="110"/>
      <c r="AL16" s="111"/>
      <c r="AM16"/>
      <c r="AN16" s="112"/>
      <c r="AO16" s="113"/>
      <c r="AP16" s="113"/>
      <c r="AQ16" s="112"/>
      <c r="AR16" s="112"/>
      <c r="AS16" s="112"/>
      <c r="AT16" s="114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5"/>
      <c r="BG16" s="116"/>
      <c r="BH16" s="116"/>
      <c r="BI16" s="116"/>
      <c r="BJ16" s="116"/>
      <c r="BK16" s="117"/>
      <c r="BL16" s="110"/>
      <c r="BM16" s="110"/>
      <c r="BN16" s="110"/>
      <c r="BO16" s="110"/>
      <c r="BP16" s="110"/>
      <c r="BQ16" s="110"/>
      <c r="BR16" s="110"/>
      <c r="BS16" s="118"/>
      <c r="BT16" s="110"/>
      <c r="BU16" s="119"/>
      <c r="BV16" s="110"/>
      <c r="BW16" s="120"/>
      <c r="BX16" s="115"/>
      <c r="BY16" s="110"/>
      <c r="BZ16" s="110"/>
      <c r="CA16" s="120"/>
      <c r="CB16" s="89"/>
      <c r="CC16" s="121"/>
      <c r="CD16" s="122"/>
      <c r="CE16" s="137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2:105" s="1" customFormat="1" ht="18" customHeight="1" thickBot="1" thickTop="1">
      <c r="B17" s="90"/>
      <c r="C17" s="3"/>
      <c r="E17" s="91"/>
      <c r="F17" s="92"/>
      <c r="G17" s="93"/>
      <c r="H17" s="123"/>
      <c r="I17" s="68"/>
      <c r="J17" s="68"/>
      <c r="K17" s="94"/>
      <c r="L17" s="95"/>
      <c r="M17" s="96"/>
      <c r="N17" s="97"/>
      <c r="O17" s="98"/>
      <c r="P17" s="99"/>
      <c r="Q17" s="100"/>
      <c r="R17" s="101"/>
      <c r="S17" s="102"/>
      <c r="T17" s="103"/>
      <c r="U17" s="104"/>
      <c r="V17" s="105"/>
      <c r="W17" s="106"/>
      <c r="X17" s="106"/>
      <c r="Y17" s="106"/>
      <c r="Z17" s="106"/>
      <c r="AA17" s="106"/>
      <c r="AB17" s="106"/>
      <c r="AC17" s="106"/>
      <c r="AD17" s="107"/>
      <c r="AE17" s="108"/>
      <c r="AG17" s="4"/>
      <c r="AH17" s="4"/>
      <c r="AI17" s="109"/>
      <c r="AJ17" s="4"/>
      <c r="AK17" s="110"/>
      <c r="AL17" s="111"/>
      <c r="AM17"/>
      <c r="AN17" s="112"/>
      <c r="AO17" s="113"/>
      <c r="AP17" s="113"/>
      <c r="AQ17" s="112"/>
      <c r="AR17" s="112"/>
      <c r="AS17" s="112"/>
      <c r="AT17" s="114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5"/>
      <c r="BG17" s="116"/>
      <c r="BH17" s="116"/>
      <c r="BI17" s="116"/>
      <c r="BJ17" s="116"/>
      <c r="BK17" s="117"/>
      <c r="BL17" s="110"/>
      <c r="BM17" s="110"/>
      <c r="BN17" s="110"/>
      <c r="BO17" s="110"/>
      <c r="BP17" s="110"/>
      <c r="BQ17" s="110"/>
      <c r="BR17" s="110"/>
      <c r="BS17" s="118"/>
      <c r="BT17" s="110"/>
      <c r="BU17" s="119"/>
      <c r="BV17" s="110"/>
      <c r="BW17" s="120"/>
      <c r="BX17" s="115"/>
      <c r="BY17" s="110"/>
      <c r="BZ17" s="110"/>
      <c r="CA17" s="120"/>
      <c r="CB17" s="89"/>
      <c r="CC17" s="121"/>
      <c r="CD17" s="122"/>
      <c r="CE17" s="137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2:105" s="1" customFormat="1" ht="18" customHeight="1" thickBot="1" thickTop="1">
      <c r="B18" s="90"/>
      <c r="C18" s="3"/>
      <c r="E18" s="91"/>
      <c r="F18" s="92"/>
      <c r="G18" s="93"/>
      <c r="H18" s="123"/>
      <c r="I18" s="68"/>
      <c r="J18" s="68"/>
      <c r="K18" s="94"/>
      <c r="L18" s="95"/>
      <c r="M18" s="96"/>
      <c r="N18" s="97"/>
      <c r="O18" s="98"/>
      <c r="P18" s="99"/>
      <c r="Q18" s="100"/>
      <c r="R18" s="101"/>
      <c r="S18" s="102"/>
      <c r="T18" s="103"/>
      <c r="U18" s="104"/>
      <c r="V18" s="105"/>
      <c r="W18" s="106"/>
      <c r="X18" s="106"/>
      <c r="Y18" s="106"/>
      <c r="Z18" s="106"/>
      <c r="AA18" s="106"/>
      <c r="AB18" s="106"/>
      <c r="AC18" s="106"/>
      <c r="AD18" s="107"/>
      <c r="AE18" s="108"/>
      <c r="AG18" s="4"/>
      <c r="AH18" s="4"/>
      <c r="AI18" s="109"/>
      <c r="AJ18" s="4"/>
      <c r="AK18" s="110"/>
      <c r="AL18" s="111"/>
      <c r="AM18"/>
      <c r="AN18" s="112"/>
      <c r="AO18" s="113"/>
      <c r="AP18" s="113"/>
      <c r="AQ18" s="112"/>
      <c r="AR18" s="112"/>
      <c r="AS18" s="112"/>
      <c r="AT18" s="114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5"/>
      <c r="BG18" s="116"/>
      <c r="BH18" s="116"/>
      <c r="BI18" s="116"/>
      <c r="BJ18" s="116"/>
      <c r="BK18" s="117"/>
      <c r="BL18" s="110"/>
      <c r="BM18" s="110"/>
      <c r="BN18" s="110"/>
      <c r="BO18" s="110"/>
      <c r="BP18" s="110"/>
      <c r="BQ18" s="110"/>
      <c r="BR18" s="110"/>
      <c r="BS18" s="118"/>
      <c r="BT18" s="110"/>
      <c r="BU18" s="119"/>
      <c r="BV18" s="110"/>
      <c r="BW18" s="120"/>
      <c r="BX18" s="115"/>
      <c r="BY18" s="110"/>
      <c r="BZ18" s="110"/>
      <c r="CA18" s="120"/>
      <c r="CB18" s="89"/>
      <c r="CC18" s="121"/>
      <c r="CD18" s="122"/>
      <c r="CE18" s="137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2:105" s="1" customFormat="1" ht="18" customHeight="1" thickBot="1" thickTop="1">
      <c r="B19" s="90"/>
      <c r="C19" s="3"/>
      <c r="E19" s="91"/>
      <c r="F19" s="92"/>
      <c r="G19" s="93"/>
      <c r="H19" s="123"/>
      <c r="I19" s="68"/>
      <c r="J19" s="68"/>
      <c r="K19" s="94"/>
      <c r="L19" s="95"/>
      <c r="M19" s="96"/>
      <c r="N19" s="97"/>
      <c r="O19" s="98"/>
      <c r="P19" s="99"/>
      <c r="Q19" s="100"/>
      <c r="R19" s="101"/>
      <c r="S19" s="102"/>
      <c r="T19" s="103"/>
      <c r="U19" s="104"/>
      <c r="V19" s="105"/>
      <c r="W19" s="106"/>
      <c r="X19" s="106"/>
      <c r="Y19" s="106"/>
      <c r="Z19" s="106"/>
      <c r="AA19" s="106"/>
      <c r="AB19" s="106"/>
      <c r="AC19" s="106"/>
      <c r="AD19" s="107"/>
      <c r="AE19" s="108"/>
      <c r="AG19" s="4"/>
      <c r="AH19" s="4"/>
      <c r="AI19" s="109"/>
      <c r="AJ19" s="4"/>
      <c r="AK19" s="110"/>
      <c r="AL19" s="111"/>
      <c r="AM19"/>
      <c r="AN19" s="112"/>
      <c r="AO19" s="113"/>
      <c r="AP19" s="113"/>
      <c r="AQ19" s="112"/>
      <c r="AR19" s="112"/>
      <c r="AS19" s="112"/>
      <c r="AT19" s="114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5"/>
      <c r="BG19" s="116"/>
      <c r="BH19" s="116"/>
      <c r="BI19" s="116"/>
      <c r="BJ19" s="116"/>
      <c r="BK19" s="117"/>
      <c r="BL19" s="110"/>
      <c r="BM19" s="110"/>
      <c r="BN19" s="110"/>
      <c r="BO19" s="110"/>
      <c r="BP19" s="110"/>
      <c r="BQ19" s="110"/>
      <c r="BR19" s="110"/>
      <c r="BS19" s="118"/>
      <c r="BT19" s="110"/>
      <c r="BU19" s="119"/>
      <c r="BV19" s="110"/>
      <c r="BW19" s="120"/>
      <c r="BX19" s="115"/>
      <c r="BY19" s="110"/>
      <c r="BZ19" s="110"/>
      <c r="CA19" s="120"/>
      <c r="CB19" s="89"/>
      <c r="CC19" s="121"/>
      <c r="CD19" s="122"/>
      <c r="CE19" s="137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2:105" s="1" customFormat="1" ht="18" customHeight="1" thickBot="1" thickTop="1">
      <c r="B20" s="90"/>
      <c r="C20" s="3"/>
      <c r="E20" s="91"/>
      <c r="F20" s="92"/>
      <c r="G20" s="93"/>
      <c r="H20" s="123"/>
      <c r="I20" s="68"/>
      <c r="J20" s="68"/>
      <c r="K20" s="94"/>
      <c r="L20" s="95"/>
      <c r="M20" s="96"/>
      <c r="N20" s="97"/>
      <c r="O20" s="98"/>
      <c r="P20" s="99"/>
      <c r="Q20" s="100"/>
      <c r="R20" s="101"/>
      <c r="S20" s="102"/>
      <c r="T20" s="103"/>
      <c r="U20" s="104"/>
      <c r="V20" s="105"/>
      <c r="W20" s="106"/>
      <c r="X20" s="106"/>
      <c r="Y20" s="106"/>
      <c r="Z20" s="106"/>
      <c r="AA20" s="106"/>
      <c r="AB20" s="106"/>
      <c r="AC20" s="106"/>
      <c r="AD20" s="107"/>
      <c r="AE20" s="108"/>
      <c r="AG20" s="4"/>
      <c r="AH20" s="4"/>
      <c r="AI20" s="109"/>
      <c r="AJ20" s="4"/>
      <c r="AK20" s="110"/>
      <c r="AL20" s="111"/>
      <c r="AM20"/>
      <c r="AN20" s="112"/>
      <c r="AO20" s="113"/>
      <c r="AP20" s="113"/>
      <c r="AQ20" s="112"/>
      <c r="AR20" s="112"/>
      <c r="AS20" s="112"/>
      <c r="AT20" s="114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5"/>
      <c r="BG20" s="116"/>
      <c r="BH20" s="116"/>
      <c r="BI20" s="116"/>
      <c r="BJ20" s="116"/>
      <c r="BK20" s="117"/>
      <c r="BL20" s="110"/>
      <c r="BM20" s="110"/>
      <c r="BN20" s="110"/>
      <c r="BO20" s="110"/>
      <c r="BP20" s="110"/>
      <c r="BQ20" s="110"/>
      <c r="BR20" s="110"/>
      <c r="BS20" s="118"/>
      <c r="BT20" s="110"/>
      <c r="BU20" s="119"/>
      <c r="BV20" s="110"/>
      <c r="BW20" s="120"/>
      <c r="BX20" s="115"/>
      <c r="BY20" s="110"/>
      <c r="BZ20" s="110"/>
      <c r="CA20" s="120"/>
      <c r="CB20" s="89"/>
      <c r="CC20" s="121"/>
      <c r="CD20" s="122"/>
      <c r="CE20" s="137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2:105" s="1" customFormat="1" ht="18" customHeight="1" thickBot="1" thickTop="1">
      <c r="B21" s="90"/>
      <c r="C21" s="3"/>
      <c r="E21" s="91"/>
      <c r="F21" s="92"/>
      <c r="G21" s="93"/>
      <c r="H21" s="123"/>
      <c r="I21" s="68"/>
      <c r="J21" s="68"/>
      <c r="K21" s="94"/>
      <c r="L21" s="95"/>
      <c r="M21" s="96"/>
      <c r="N21" s="97"/>
      <c r="O21" s="98"/>
      <c r="P21" s="99"/>
      <c r="Q21" s="100"/>
      <c r="R21" s="101"/>
      <c r="S21" s="102"/>
      <c r="T21" s="103"/>
      <c r="U21" s="104"/>
      <c r="V21" s="105"/>
      <c r="W21" s="106"/>
      <c r="X21" s="106"/>
      <c r="Y21" s="106"/>
      <c r="Z21" s="106"/>
      <c r="AA21" s="106"/>
      <c r="AB21" s="106"/>
      <c r="AC21" s="106"/>
      <c r="AD21" s="107"/>
      <c r="AE21" s="108"/>
      <c r="AG21" s="4"/>
      <c r="AH21" s="4"/>
      <c r="AI21" s="109"/>
      <c r="AJ21" s="4"/>
      <c r="AK21" s="110"/>
      <c r="AL21" s="111"/>
      <c r="AM21"/>
      <c r="AN21" s="112"/>
      <c r="AO21" s="113"/>
      <c r="AP21" s="113"/>
      <c r="AQ21" s="112"/>
      <c r="AR21" s="112"/>
      <c r="AS21" s="112"/>
      <c r="AT21" s="114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5"/>
      <c r="BG21" s="116"/>
      <c r="BH21" s="116"/>
      <c r="BI21" s="116"/>
      <c r="BJ21" s="116"/>
      <c r="BK21" s="117"/>
      <c r="BL21" s="110"/>
      <c r="BM21" s="110"/>
      <c r="BN21" s="110"/>
      <c r="BO21" s="110"/>
      <c r="BP21" s="110"/>
      <c r="BQ21" s="110"/>
      <c r="BR21" s="110"/>
      <c r="BS21" s="118"/>
      <c r="BT21" s="110"/>
      <c r="BU21" s="119"/>
      <c r="BV21" s="110"/>
      <c r="BW21" s="120"/>
      <c r="BX21" s="115"/>
      <c r="BY21" s="110"/>
      <c r="BZ21" s="110"/>
      <c r="CA21" s="120"/>
      <c r="CB21" s="89"/>
      <c r="CC21" s="121"/>
      <c r="CD21" s="122"/>
      <c r="CE21" s="137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2:105" s="1" customFormat="1" ht="18" customHeight="1" thickBot="1" thickTop="1">
      <c r="B22" s="90"/>
      <c r="C22" s="3"/>
      <c r="E22" s="91"/>
      <c r="F22" s="92"/>
      <c r="G22" s="93"/>
      <c r="H22" s="123"/>
      <c r="I22" s="68"/>
      <c r="J22" s="68"/>
      <c r="K22" s="94"/>
      <c r="L22" s="95"/>
      <c r="M22" s="96"/>
      <c r="N22" s="97"/>
      <c r="O22" s="98"/>
      <c r="P22" s="99"/>
      <c r="Q22" s="100"/>
      <c r="R22" s="101"/>
      <c r="S22" s="102"/>
      <c r="T22" s="103"/>
      <c r="U22" s="104"/>
      <c r="V22" s="105"/>
      <c r="W22" s="106"/>
      <c r="X22" s="106"/>
      <c r="Y22" s="106"/>
      <c r="Z22" s="106"/>
      <c r="AA22" s="106"/>
      <c r="AB22" s="106"/>
      <c r="AC22" s="106"/>
      <c r="AD22" s="107"/>
      <c r="AE22" s="108"/>
      <c r="AG22" s="4"/>
      <c r="AH22" s="4"/>
      <c r="AI22" s="109"/>
      <c r="AJ22" s="4"/>
      <c r="AK22" s="110"/>
      <c r="AL22" s="111"/>
      <c r="AM22"/>
      <c r="AN22" s="112"/>
      <c r="AO22" s="113"/>
      <c r="AP22" s="113"/>
      <c r="AQ22" s="112"/>
      <c r="AR22" s="112"/>
      <c r="AS22" s="112"/>
      <c r="AT22" s="114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5"/>
      <c r="BG22" s="116"/>
      <c r="BH22" s="116"/>
      <c r="BI22" s="116"/>
      <c r="BJ22" s="116"/>
      <c r="BK22" s="117"/>
      <c r="BL22" s="110"/>
      <c r="BM22" s="110"/>
      <c r="BN22" s="110"/>
      <c r="BO22" s="110"/>
      <c r="BP22" s="110"/>
      <c r="BQ22" s="110"/>
      <c r="BR22" s="110"/>
      <c r="BS22" s="118"/>
      <c r="BT22" s="110"/>
      <c r="BU22" s="119"/>
      <c r="BV22" s="110"/>
      <c r="BW22" s="120"/>
      <c r="BX22" s="115"/>
      <c r="BY22" s="110"/>
      <c r="BZ22" s="110"/>
      <c r="CA22" s="120"/>
      <c r="CB22" s="89"/>
      <c r="CC22" s="121"/>
      <c r="CD22" s="122"/>
      <c r="CE22" s="137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2:105" s="1" customFormat="1" ht="18" customHeight="1" thickBot="1" thickTop="1">
      <c r="B23" s="90"/>
      <c r="C23" s="3"/>
      <c r="E23" s="91"/>
      <c r="F23" s="92"/>
      <c r="G23" s="93"/>
      <c r="H23" s="123"/>
      <c r="I23" s="68"/>
      <c r="J23" s="68"/>
      <c r="K23" s="94"/>
      <c r="L23" s="95"/>
      <c r="M23" s="96"/>
      <c r="N23" s="97"/>
      <c r="O23" s="98"/>
      <c r="P23" s="99"/>
      <c r="Q23" s="100"/>
      <c r="R23" s="101"/>
      <c r="S23" s="102"/>
      <c r="T23" s="103"/>
      <c r="U23" s="104"/>
      <c r="V23" s="105"/>
      <c r="W23" s="106"/>
      <c r="X23" s="106"/>
      <c r="Y23" s="106"/>
      <c r="Z23" s="106"/>
      <c r="AA23" s="106"/>
      <c r="AB23" s="106"/>
      <c r="AC23" s="106"/>
      <c r="AD23" s="107"/>
      <c r="AE23" s="108"/>
      <c r="AG23" s="4"/>
      <c r="AH23" s="4"/>
      <c r="AI23" s="109"/>
      <c r="AJ23" s="4"/>
      <c r="AK23" s="110"/>
      <c r="AL23" s="111"/>
      <c r="AM23"/>
      <c r="AN23" s="112"/>
      <c r="AO23" s="113"/>
      <c r="AP23" s="113"/>
      <c r="AQ23" s="112"/>
      <c r="AR23" s="112"/>
      <c r="AS23" s="112"/>
      <c r="AT23" s="114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5"/>
      <c r="BG23" s="116"/>
      <c r="BH23" s="116"/>
      <c r="BI23" s="116"/>
      <c r="BJ23" s="116"/>
      <c r="BK23" s="117"/>
      <c r="BL23" s="110"/>
      <c r="BM23" s="110"/>
      <c r="BN23" s="110"/>
      <c r="BO23" s="110"/>
      <c r="BP23" s="110"/>
      <c r="BQ23" s="110"/>
      <c r="BR23" s="110"/>
      <c r="BS23" s="118"/>
      <c r="BT23" s="110"/>
      <c r="BU23" s="119"/>
      <c r="BV23" s="110"/>
      <c r="BW23" s="120"/>
      <c r="BX23" s="115"/>
      <c r="BY23" s="110"/>
      <c r="BZ23" s="110"/>
      <c r="CA23" s="120"/>
      <c r="CB23" s="89"/>
      <c r="CC23" s="121"/>
      <c r="CD23" s="122"/>
      <c r="CE23" s="137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2:105" s="1" customFormat="1" ht="18" customHeight="1" thickBot="1" thickTop="1">
      <c r="B24" s="90"/>
      <c r="C24" s="3"/>
      <c r="E24" s="91"/>
      <c r="F24" s="92"/>
      <c r="G24" s="93"/>
      <c r="H24" s="123"/>
      <c r="I24" s="68"/>
      <c r="J24" s="68"/>
      <c r="K24" s="94"/>
      <c r="L24" s="95"/>
      <c r="M24" s="96"/>
      <c r="N24" s="97"/>
      <c r="O24" s="98"/>
      <c r="P24" s="99"/>
      <c r="Q24" s="100"/>
      <c r="R24" s="101"/>
      <c r="S24" s="102"/>
      <c r="T24" s="103"/>
      <c r="U24" s="104"/>
      <c r="V24" s="105"/>
      <c r="W24" s="106"/>
      <c r="X24" s="106"/>
      <c r="Y24" s="106"/>
      <c r="Z24" s="106"/>
      <c r="AA24" s="106"/>
      <c r="AB24" s="106"/>
      <c r="AC24" s="106"/>
      <c r="AD24" s="107"/>
      <c r="AE24" s="108"/>
      <c r="AG24" s="4"/>
      <c r="AH24" s="4"/>
      <c r="AI24" s="109"/>
      <c r="AJ24" s="4"/>
      <c r="AK24" s="110"/>
      <c r="AL24" s="111"/>
      <c r="AM24"/>
      <c r="AN24" s="112"/>
      <c r="AO24" s="113"/>
      <c r="AP24" s="113"/>
      <c r="AQ24" s="112"/>
      <c r="AR24" s="112"/>
      <c r="AS24" s="112"/>
      <c r="AT24" s="114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5"/>
      <c r="BG24" s="116"/>
      <c r="BH24" s="116"/>
      <c r="BI24" s="116"/>
      <c r="BJ24" s="116"/>
      <c r="BK24" s="117"/>
      <c r="BL24" s="110"/>
      <c r="BM24" s="110"/>
      <c r="BN24" s="110"/>
      <c r="BO24" s="110"/>
      <c r="BP24" s="110"/>
      <c r="BQ24" s="110"/>
      <c r="BR24" s="110"/>
      <c r="BS24" s="118"/>
      <c r="BT24" s="110"/>
      <c r="BU24" s="119"/>
      <c r="BV24" s="110"/>
      <c r="BW24" s="120"/>
      <c r="BX24" s="115"/>
      <c r="BY24" s="110"/>
      <c r="BZ24" s="110"/>
      <c r="CA24" s="120"/>
      <c r="CB24" s="89"/>
      <c r="CC24" s="121"/>
      <c r="CD24" s="122"/>
      <c r="CE24" s="137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2:105" s="1" customFormat="1" ht="18" customHeight="1" thickBot="1" thickTop="1">
      <c r="B25" s="90"/>
      <c r="C25" s="3"/>
      <c r="E25" s="91"/>
      <c r="F25" s="92"/>
      <c r="G25" s="93"/>
      <c r="H25" s="123"/>
      <c r="I25" s="68"/>
      <c r="J25" s="68"/>
      <c r="K25" s="94"/>
      <c r="L25" s="95"/>
      <c r="M25" s="96"/>
      <c r="N25" s="97"/>
      <c r="O25" s="98"/>
      <c r="P25" s="99"/>
      <c r="Q25" s="100"/>
      <c r="R25" s="101"/>
      <c r="S25" s="102"/>
      <c r="T25" s="103"/>
      <c r="U25" s="104"/>
      <c r="V25" s="105"/>
      <c r="W25" s="106"/>
      <c r="X25" s="106"/>
      <c r="Y25" s="106"/>
      <c r="Z25" s="106"/>
      <c r="AA25" s="106"/>
      <c r="AB25" s="106"/>
      <c r="AC25" s="106"/>
      <c r="AD25" s="107"/>
      <c r="AE25" s="108"/>
      <c r="AG25" s="4"/>
      <c r="AH25" s="4"/>
      <c r="AI25" s="109"/>
      <c r="AJ25" s="4"/>
      <c r="AK25" s="110"/>
      <c r="AL25" s="111"/>
      <c r="AM25"/>
      <c r="AN25" s="112"/>
      <c r="AO25" s="113"/>
      <c r="AP25" s="113"/>
      <c r="AQ25" s="112"/>
      <c r="AR25" s="112"/>
      <c r="AS25" s="112"/>
      <c r="AT25" s="114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5"/>
      <c r="BG25" s="116"/>
      <c r="BH25" s="116"/>
      <c r="BI25" s="116"/>
      <c r="BJ25" s="116"/>
      <c r="BK25" s="117"/>
      <c r="BL25" s="110"/>
      <c r="BM25" s="110"/>
      <c r="BN25" s="110"/>
      <c r="BO25" s="110"/>
      <c r="BP25" s="110"/>
      <c r="BQ25" s="110"/>
      <c r="BR25" s="110"/>
      <c r="BS25" s="118"/>
      <c r="BT25" s="110"/>
      <c r="BU25" s="119"/>
      <c r="BV25" s="110"/>
      <c r="BW25" s="120"/>
      <c r="BX25" s="115"/>
      <c r="BY25" s="110"/>
      <c r="BZ25" s="110"/>
      <c r="CA25" s="120"/>
      <c r="CB25" s="89"/>
      <c r="CC25" s="121"/>
      <c r="CD25" s="122"/>
      <c r="CE25" s="137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5" thickBot="1" thickTop="1">
      <c r="A26" s="1"/>
      <c r="B26" s="90"/>
      <c r="C26" s="3"/>
      <c r="D26" s="1"/>
      <c r="E26" s="91"/>
      <c r="F26" s="92"/>
      <c r="G26" s="93"/>
      <c r="H26" s="123"/>
      <c r="I26" s="68"/>
      <c r="J26" s="68"/>
      <c r="K26" s="94"/>
      <c r="L26" s="95"/>
      <c r="M26" s="96"/>
      <c r="N26" s="97"/>
      <c r="O26" s="98"/>
      <c r="P26" s="99"/>
      <c r="Q26" s="100"/>
      <c r="R26" s="101"/>
      <c r="S26" s="102"/>
      <c r="T26" s="103"/>
      <c r="U26" s="104"/>
      <c r="V26" s="105"/>
      <c r="W26" s="106"/>
      <c r="X26" s="106"/>
      <c r="Y26" s="106"/>
      <c r="Z26" s="106"/>
      <c r="AA26" s="106"/>
      <c r="AB26" s="106"/>
      <c r="AC26" s="106"/>
      <c r="AD26" s="107"/>
      <c r="AE26" s="108"/>
      <c r="AF26" s="1"/>
      <c r="AG26" s="4"/>
      <c r="AH26" s="4"/>
      <c r="AI26" s="109"/>
      <c r="AJ26" s="4"/>
      <c r="AK26" s="110"/>
      <c r="AL26" s="111"/>
      <c r="AN26" s="112"/>
      <c r="AO26" s="113"/>
      <c r="AP26" s="113"/>
      <c r="AQ26" s="112"/>
      <c r="AR26" s="112"/>
      <c r="AS26" s="112"/>
      <c r="AT26" s="114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5"/>
      <c r="BG26" s="116"/>
      <c r="BH26" s="116"/>
      <c r="BI26" s="116"/>
      <c r="BJ26" s="116"/>
      <c r="BK26" s="117"/>
      <c r="BL26" s="110"/>
      <c r="BM26" s="110"/>
      <c r="BN26" s="110"/>
      <c r="BO26" s="110"/>
      <c r="BP26" s="110"/>
      <c r="BQ26" s="110"/>
      <c r="BR26" s="110"/>
      <c r="BS26" s="118"/>
      <c r="BT26" s="110"/>
      <c r="BU26" s="119"/>
      <c r="BV26" s="110"/>
      <c r="BW26" s="120"/>
      <c r="BX26" s="115"/>
      <c r="BY26" s="110"/>
      <c r="BZ26" s="110"/>
      <c r="CA26" s="120"/>
      <c r="CB26" s="89"/>
      <c r="CC26" s="121"/>
      <c r="CD26" s="122"/>
      <c r="CE26" s="137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</row>
    <row r="27" spans="1:105" ht="15" thickBot="1" thickTop="1">
      <c r="A27" s="1"/>
      <c r="B27" s="90"/>
      <c r="C27" s="3"/>
      <c r="D27" s="1"/>
      <c r="E27" s="91"/>
      <c r="F27" s="92"/>
      <c r="G27" s="93"/>
      <c r="H27" s="123"/>
      <c r="I27" s="68"/>
      <c r="J27" s="68"/>
      <c r="K27" s="94"/>
      <c r="L27" s="95"/>
      <c r="M27" s="96"/>
      <c r="N27" s="97"/>
      <c r="O27" s="98"/>
      <c r="P27" s="99"/>
      <c r="Q27" s="100"/>
      <c r="R27" s="101"/>
      <c r="S27" s="102"/>
      <c r="T27" s="103"/>
      <c r="U27" s="104"/>
      <c r="V27" s="105"/>
      <c r="W27" s="106"/>
      <c r="X27" s="106"/>
      <c r="Y27" s="106"/>
      <c r="Z27" s="106"/>
      <c r="AA27" s="106"/>
      <c r="AB27" s="106"/>
      <c r="AC27" s="106"/>
      <c r="AD27" s="107"/>
      <c r="AE27" s="108"/>
      <c r="AF27" s="1"/>
      <c r="AG27" s="4"/>
      <c r="AH27" s="4"/>
      <c r="AI27" s="109"/>
      <c r="AJ27" s="4"/>
      <c r="AK27" s="110"/>
      <c r="AL27" s="111"/>
      <c r="AN27" s="112"/>
      <c r="AO27" s="113"/>
      <c r="AP27" s="113"/>
      <c r="AQ27" s="112"/>
      <c r="AR27" s="112"/>
      <c r="AS27" s="112"/>
      <c r="AT27" s="114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5"/>
      <c r="BG27" s="116"/>
      <c r="BH27" s="116"/>
      <c r="BI27" s="116"/>
      <c r="BJ27" s="116"/>
      <c r="BK27" s="117"/>
      <c r="BL27" s="110"/>
      <c r="BM27" s="110"/>
      <c r="BN27" s="110"/>
      <c r="BO27" s="110"/>
      <c r="BP27" s="110"/>
      <c r="BQ27" s="110"/>
      <c r="BR27" s="110"/>
      <c r="BS27" s="118"/>
      <c r="BT27" s="110"/>
      <c r="BU27" s="119"/>
      <c r="BV27" s="110"/>
      <c r="BW27" s="120"/>
      <c r="BX27" s="115"/>
      <c r="BY27" s="110"/>
      <c r="BZ27" s="110"/>
      <c r="CA27" s="120"/>
      <c r="CB27" s="89"/>
      <c r="CC27" s="121"/>
      <c r="CD27" s="122"/>
      <c r="CE27" s="137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</row>
    <row r="28" spans="1:105" ht="15" thickBot="1" thickTop="1">
      <c r="A28" s="1"/>
      <c r="B28" s="90"/>
      <c r="C28" s="3"/>
      <c r="D28" s="1"/>
      <c r="E28" s="91"/>
      <c r="F28" s="92"/>
      <c r="G28" s="93"/>
      <c r="H28" s="123"/>
      <c r="I28" s="68"/>
      <c r="J28" s="68"/>
      <c r="K28" s="94"/>
      <c r="L28" s="95"/>
      <c r="M28" s="96"/>
      <c r="N28" s="97"/>
      <c r="O28" s="98"/>
      <c r="P28" s="99"/>
      <c r="Q28" s="100"/>
      <c r="R28" s="101"/>
      <c r="S28" s="102"/>
      <c r="T28" s="103"/>
      <c r="U28" s="104"/>
      <c r="V28" s="105"/>
      <c r="W28" s="106"/>
      <c r="X28" s="106"/>
      <c r="Y28" s="106"/>
      <c r="Z28" s="106"/>
      <c r="AA28" s="106"/>
      <c r="AB28" s="106"/>
      <c r="AC28" s="106"/>
      <c r="AD28" s="107"/>
      <c r="AE28" s="108"/>
      <c r="AF28" s="1"/>
      <c r="AG28" s="4"/>
      <c r="AH28" s="4"/>
      <c r="AI28" s="109"/>
      <c r="AJ28" s="4"/>
      <c r="AK28" s="110"/>
      <c r="AL28" s="111"/>
      <c r="AN28" s="112"/>
      <c r="AO28" s="113"/>
      <c r="AP28" s="113"/>
      <c r="AQ28" s="112"/>
      <c r="AR28" s="112"/>
      <c r="AS28" s="112"/>
      <c r="AT28" s="114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5"/>
      <c r="BG28" s="116"/>
      <c r="BH28" s="116"/>
      <c r="BI28" s="116"/>
      <c r="BJ28" s="116"/>
      <c r="BK28" s="117"/>
      <c r="BL28" s="110"/>
      <c r="BM28" s="110"/>
      <c r="BN28" s="110"/>
      <c r="BO28" s="110"/>
      <c r="BP28" s="110"/>
      <c r="BQ28" s="110"/>
      <c r="BR28" s="110"/>
      <c r="BS28" s="118"/>
      <c r="BT28" s="110"/>
      <c r="BU28" s="119"/>
      <c r="BV28" s="110"/>
      <c r="BW28" s="120"/>
      <c r="BX28" s="115"/>
      <c r="BY28" s="110"/>
      <c r="BZ28" s="110"/>
      <c r="CA28" s="120"/>
      <c r="CB28" s="89"/>
      <c r="CC28" s="121"/>
      <c r="CD28" s="122"/>
      <c r="CE28" s="137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</row>
    <row r="29" spans="1:105" ht="15" thickBot="1" thickTop="1">
      <c r="A29" s="1"/>
      <c r="B29" s="90"/>
      <c r="C29" s="3"/>
      <c r="D29" s="1"/>
      <c r="E29" s="91"/>
      <c r="F29" s="92"/>
      <c r="G29" s="93"/>
      <c r="H29" s="123"/>
      <c r="I29" s="68"/>
      <c r="J29" s="68"/>
      <c r="K29" s="94"/>
      <c r="L29" s="95"/>
      <c r="M29" s="96"/>
      <c r="N29" s="97"/>
      <c r="O29" s="98"/>
      <c r="P29" s="99"/>
      <c r="Q29" s="100"/>
      <c r="R29" s="101"/>
      <c r="S29" s="102"/>
      <c r="T29" s="103"/>
      <c r="U29" s="104"/>
      <c r="V29" s="105"/>
      <c r="W29" s="106"/>
      <c r="X29" s="106"/>
      <c r="Y29" s="106"/>
      <c r="Z29" s="106"/>
      <c r="AA29" s="106"/>
      <c r="AB29" s="106"/>
      <c r="AC29" s="106"/>
      <c r="AD29" s="107"/>
      <c r="AE29" s="108"/>
      <c r="AF29" s="1"/>
      <c r="AG29" s="4"/>
      <c r="AH29" s="4"/>
      <c r="AI29" s="109"/>
      <c r="AJ29" s="4"/>
      <c r="AK29" s="110"/>
      <c r="AL29" s="111"/>
      <c r="AN29" s="112"/>
      <c r="AO29" s="113"/>
      <c r="AP29" s="113"/>
      <c r="AQ29" s="112"/>
      <c r="AR29" s="112"/>
      <c r="AS29" s="112"/>
      <c r="AT29" s="114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5"/>
      <c r="BG29" s="116"/>
      <c r="BH29" s="116"/>
      <c r="BI29" s="116"/>
      <c r="BJ29" s="116"/>
      <c r="BK29" s="117"/>
      <c r="BL29" s="110"/>
      <c r="BM29" s="110"/>
      <c r="BN29" s="110"/>
      <c r="BO29" s="110"/>
      <c r="BP29" s="110"/>
      <c r="BQ29" s="110"/>
      <c r="BR29" s="110"/>
      <c r="BS29" s="118"/>
      <c r="BT29" s="110"/>
      <c r="BU29" s="119"/>
      <c r="BV29" s="110"/>
      <c r="BW29" s="120"/>
      <c r="BX29" s="115"/>
      <c r="BY29" s="110"/>
      <c r="BZ29" s="110"/>
      <c r="CA29" s="120"/>
      <c r="CB29" s="89"/>
      <c r="CC29" s="121"/>
      <c r="CD29" s="122"/>
      <c r="CE29" s="137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</row>
    <row r="30" spans="1:105" ht="15" thickBot="1" thickTop="1">
      <c r="A30" s="1"/>
      <c r="B30" s="90"/>
      <c r="C30" s="3"/>
      <c r="D30" s="1"/>
      <c r="E30" s="91"/>
      <c r="F30" s="92"/>
      <c r="G30" s="93"/>
      <c r="H30" s="123"/>
      <c r="I30" s="68"/>
      <c r="J30" s="68"/>
      <c r="K30" s="94"/>
      <c r="L30" s="95"/>
      <c r="M30" s="96"/>
      <c r="N30" s="97"/>
      <c r="O30" s="98"/>
      <c r="P30" s="99"/>
      <c r="Q30" s="100"/>
      <c r="R30" s="101"/>
      <c r="S30" s="102"/>
      <c r="T30" s="103"/>
      <c r="U30" s="104"/>
      <c r="V30" s="105"/>
      <c r="W30" s="106"/>
      <c r="X30" s="106"/>
      <c r="Y30" s="106"/>
      <c r="Z30" s="106"/>
      <c r="AA30" s="106"/>
      <c r="AB30" s="106"/>
      <c r="AC30" s="106"/>
      <c r="AD30" s="107"/>
      <c r="AE30" s="108"/>
      <c r="AF30" s="1"/>
      <c r="AG30" s="4"/>
      <c r="AH30" s="4"/>
      <c r="AI30" s="109"/>
      <c r="AJ30" s="4"/>
      <c r="AK30" s="110"/>
      <c r="AL30" s="111"/>
      <c r="AN30" s="112"/>
      <c r="AO30" s="113"/>
      <c r="AP30" s="113"/>
      <c r="AQ30" s="112"/>
      <c r="AR30" s="112"/>
      <c r="AS30" s="112"/>
      <c r="AT30" s="114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5"/>
      <c r="BG30" s="116"/>
      <c r="BH30" s="116"/>
      <c r="BI30" s="116"/>
      <c r="BJ30" s="116"/>
      <c r="BK30" s="117"/>
      <c r="BL30" s="110"/>
      <c r="BM30" s="110"/>
      <c r="BN30" s="110"/>
      <c r="BO30" s="110"/>
      <c r="BP30" s="110"/>
      <c r="BQ30" s="110"/>
      <c r="BR30" s="110"/>
      <c r="BS30" s="118"/>
      <c r="BT30" s="110"/>
      <c r="BU30" s="119"/>
      <c r="BV30" s="110"/>
      <c r="BW30" s="120"/>
      <c r="BX30" s="115"/>
      <c r="BY30" s="110"/>
      <c r="BZ30" s="110"/>
      <c r="CA30" s="120"/>
      <c r="CB30" s="89"/>
      <c r="CC30" s="121"/>
      <c r="CD30" s="122"/>
      <c r="CE30" s="137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</row>
    <row r="31" spans="1:105" ht="15" thickBot="1" thickTop="1">
      <c r="A31" s="1"/>
      <c r="B31" s="90"/>
      <c r="C31" s="3"/>
      <c r="D31" s="1"/>
      <c r="E31" s="91"/>
      <c r="F31" s="92"/>
      <c r="G31" s="93"/>
      <c r="H31" s="123"/>
      <c r="I31" s="68"/>
      <c r="J31" s="68"/>
      <c r="K31" s="94"/>
      <c r="L31" s="95"/>
      <c r="M31" s="96"/>
      <c r="N31" s="97"/>
      <c r="O31" s="98"/>
      <c r="P31" s="99"/>
      <c r="Q31" s="100"/>
      <c r="R31" s="101"/>
      <c r="S31" s="102"/>
      <c r="T31" s="103"/>
      <c r="U31" s="104"/>
      <c r="V31" s="105"/>
      <c r="W31" s="106"/>
      <c r="X31" s="106"/>
      <c r="Y31" s="106"/>
      <c r="Z31" s="106"/>
      <c r="AA31" s="106"/>
      <c r="AB31" s="106"/>
      <c r="AC31" s="106"/>
      <c r="AD31" s="107"/>
      <c r="AE31" s="108"/>
      <c r="AF31" s="1"/>
      <c r="AG31" s="4"/>
      <c r="AH31" s="4"/>
      <c r="AI31" s="109"/>
      <c r="AJ31" s="4"/>
      <c r="AK31" s="110"/>
      <c r="AL31" s="111"/>
      <c r="AN31" s="112"/>
      <c r="AO31" s="113"/>
      <c r="AP31" s="113"/>
      <c r="AQ31" s="112"/>
      <c r="AR31" s="112"/>
      <c r="AS31" s="112"/>
      <c r="AT31" s="114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5"/>
      <c r="BG31" s="116"/>
      <c r="BH31" s="116"/>
      <c r="BI31" s="116"/>
      <c r="BJ31" s="116"/>
      <c r="BK31" s="117"/>
      <c r="BL31" s="110"/>
      <c r="BM31" s="110"/>
      <c r="BN31" s="110"/>
      <c r="BO31" s="110"/>
      <c r="BP31" s="110"/>
      <c r="BQ31" s="110"/>
      <c r="BR31" s="110"/>
      <c r="BS31" s="118"/>
      <c r="BT31" s="110"/>
      <c r="BU31" s="119"/>
      <c r="BV31" s="110"/>
      <c r="BW31" s="120"/>
      <c r="BX31" s="115"/>
      <c r="BY31" s="110"/>
      <c r="BZ31" s="110"/>
      <c r="CA31" s="120"/>
      <c r="CB31" s="89"/>
      <c r="CC31" s="121"/>
      <c r="CD31" s="122"/>
      <c r="CE31" s="137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ht="15" thickBot="1" thickTop="1">
      <c r="A32" s="1"/>
      <c r="B32" s="90"/>
      <c r="C32" s="3"/>
      <c r="D32" s="1"/>
      <c r="E32" s="91"/>
      <c r="F32" s="92"/>
      <c r="G32" s="93"/>
      <c r="H32" s="123"/>
      <c r="I32" s="68"/>
      <c r="J32" s="68"/>
      <c r="K32" s="94"/>
      <c r="L32" s="95"/>
      <c r="M32" s="96"/>
      <c r="N32" s="97"/>
      <c r="O32" s="98"/>
      <c r="P32" s="99"/>
      <c r="Q32" s="100"/>
      <c r="R32" s="101"/>
      <c r="S32" s="102"/>
      <c r="T32" s="103"/>
      <c r="U32" s="104"/>
      <c r="V32" s="105"/>
      <c r="W32" s="106"/>
      <c r="X32" s="106"/>
      <c r="Y32" s="106"/>
      <c r="Z32" s="106"/>
      <c r="AA32" s="106"/>
      <c r="AB32" s="106"/>
      <c r="AC32" s="106"/>
      <c r="AD32" s="107"/>
      <c r="AE32" s="108"/>
      <c r="AF32" s="1"/>
      <c r="AG32" s="4"/>
      <c r="AH32" s="4"/>
      <c r="AI32" s="109"/>
      <c r="AJ32" s="4"/>
      <c r="AK32" s="110"/>
      <c r="AL32" s="111"/>
      <c r="AN32" s="112"/>
      <c r="AO32" s="113"/>
      <c r="AP32" s="113"/>
      <c r="AQ32" s="112"/>
      <c r="AR32" s="112"/>
      <c r="AS32" s="112"/>
      <c r="AT32" s="114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5"/>
      <c r="BG32" s="116"/>
      <c r="BH32" s="116"/>
      <c r="BI32" s="116"/>
      <c r="BJ32" s="116"/>
      <c r="BK32" s="117"/>
      <c r="BL32" s="110"/>
      <c r="BM32" s="110"/>
      <c r="BN32" s="110"/>
      <c r="BO32" s="110"/>
      <c r="BP32" s="110"/>
      <c r="BQ32" s="110"/>
      <c r="BR32" s="110"/>
      <c r="BS32" s="118"/>
      <c r="BT32" s="110"/>
      <c r="BU32" s="119"/>
      <c r="BV32" s="110"/>
      <c r="BW32" s="120"/>
      <c r="BX32" s="115"/>
      <c r="BY32" s="110"/>
      <c r="BZ32" s="110"/>
      <c r="CA32" s="120"/>
      <c r="CB32" s="89"/>
      <c r="CC32" s="121"/>
      <c r="CD32" s="122"/>
      <c r="CE32" s="137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</row>
    <row r="33" spans="1:105" ht="15" thickBot="1" thickTop="1">
      <c r="A33" s="1"/>
      <c r="B33" s="90"/>
      <c r="C33" s="3"/>
      <c r="D33" s="1"/>
      <c r="E33" s="91"/>
      <c r="F33" s="92"/>
      <c r="G33" s="93"/>
      <c r="H33" s="123"/>
      <c r="I33" s="68"/>
      <c r="J33" s="68"/>
      <c r="K33" s="94"/>
      <c r="L33" s="95"/>
      <c r="M33" s="96"/>
      <c r="N33" s="97"/>
      <c r="O33" s="98"/>
      <c r="P33" s="99"/>
      <c r="Q33" s="100"/>
      <c r="R33" s="101"/>
      <c r="S33" s="102"/>
      <c r="T33" s="103"/>
      <c r="U33" s="104"/>
      <c r="V33" s="105"/>
      <c r="W33" s="106"/>
      <c r="X33" s="106"/>
      <c r="Y33" s="106"/>
      <c r="Z33" s="106"/>
      <c r="AA33" s="106"/>
      <c r="AB33" s="106"/>
      <c r="AC33" s="106"/>
      <c r="AD33" s="107"/>
      <c r="AE33" s="108"/>
      <c r="AF33" s="1"/>
      <c r="AG33" s="4"/>
      <c r="AH33" s="4"/>
      <c r="AI33" s="109"/>
      <c r="AJ33" s="4"/>
      <c r="AK33" s="110"/>
      <c r="AL33" s="111"/>
      <c r="AN33" s="112"/>
      <c r="AO33" s="113"/>
      <c r="AP33" s="113"/>
      <c r="AQ33" s="112"/>
      <c r="AR33" s="112"/>
      <c r="AS33" s="112"/>
      <c r="AT33" s="114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5"/>
      <c r="BG33" s="116"/>
      <c r="BH33" s="116"/>
      <c r="BI33" s="116"/>
      <c r="BJ33" s="116"/>
      <c r="BK33" s="117"/>
      <c r="BL33" s="110"/>
      <c r="BM33" s="110"/>
      <c r="BN33" s="110"/>
      <c r="BO33" s="110"/>
      <c r="BP33" s="110"/>
      <c r="BQ33" s="110"/>
      <c r="BR33" s="110"/>
      <c r="BS33" s="118"/>
      <c r="BT33" s="110"/>
      <c r="BU33" s="119"/>
      <c r="BV33" s="110"/>
      <c r="BW33" s="120"/>
      <c r="BX33" s="115"/>
      <c r="BY33" s="110"/>
      <c r="BZ33" s="110"/>
      <c r="CA33" s="120"/>
      <c r="CB33" s="89"/>
      <c r="CC33" s="121"/>
      <c r="CD33" s="122"/>
      <c r="CE33" s="137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</row>
    <row r="34" spans="1:105" ht="15" thickBot="1" thickTop="1">
      <c r="A34" s="1"/>
      <c r="B34" s="90"/>
      <c r="C34" s="3"/>
      <c r="D34" s="1"/>
      <c r="E34" s="91"/>
      <c r="F34" s="92"/>
      <c r="G34" s="93"/>
      <c r="H34" s="123"/>
      <c r="I34" s="68"/>
      <c r="J34" s="68"/>
      <c r="K34" s="94"/>
      <c r="L34" s="95"/>
      <c r="M34" s="96"/>
      <c r="N34" s="97"/>
      <c r="O34" s="98"/>
      <c r="P34" s="99"/>
      <c r="Q34" s="100"/>
      <c r="R34" s="101"/>
      <c r="S34" s="102"/>
      <c r="T34" s="103"/>
      <c r="U34" s="104"/>
      <c r="V34" s="105"/>
      <c r="W34" s="106"/>
      <c r="X34" s="106"/>
      <c r="Y34" s="106"/>
      <c r="Z34" s="106"/>
      <c r="AA34" s="106"/>
      <c r="AB34" s="106"/>
      <c r="AC34" s="106"/>
      <c r="AD34" s="107"/>
      <c r="AE34" s="108"/>
      <c r="AF34" s="1"/>
      <c r="AG34" s="4"/>
      <c r="AH34" s="4"/>
      <c r="AI34" s="109"/>
      <c r="AJ34" s="4"/>
      <c r="AK34" s="110"/>
      <c r="AL34" s="111"/>
      <c r="AN34" s="112"/>
      <c r="AO34" s="113"/>
      <c r="AP34" s="113"/>
      <c r="AQ34" s="112"/>
      <c r="AR34" s="112"/>
      <c r="AS34" s="112"/>
      <c r="AT34" s="114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5"/>
      <c r="BG34" s="116"/>
      <c r="BH34" s="116"/>
      <c r="BI34" s="116"/>
      <c r="BJ34" s="116"/>
      <c r="BK34" s="117"/>
      <c r="BL34" s="110"/>
      <c r="BM34" s="110"/>
      <c r="BN34" s="110"/>
      <c r="BO34" s="110"/>
      <c r="BP34" s="110"/>
      <c r="BQ34" s="110"/>
      <c r="BR34" s="110"/>
      <c r="BS34" s="118"/>
      <c r="BT34" s="110"/>
      <c r="BU34" s="119"/>
      <c r="BV34" s="110"/>
      <c r="BW34" s="120"/>
      <c r="BX34" s="115"/>
      <c r="BY34" s="110"/>
      <c r="BZ34" s="110"/>
      <c r="CA34" s="120"/>
      <c r="CB34" s="89"/>
      <c r="CC34" s="121"/>
      <c r="CD34" s="122"/>
      <c r="CE34" s="137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</row>
    <row r="35" spans="1:105" ht="15" thickBot="1" thickTop="1">
      <c r="A35" s="1"/>
      <c r="B35" s="90"/>
      <c r="C35" s="3"/>
      <c r="D35" s="1"/>
      <c r="E35" s="91"/>
      <c r="F35" s="92"/>
      <c r="G35" s="93"/>
      <c r="H35" s="123"/>
      <c r="I35" s="68"/>
      <c r="J35" s="68"/>
      <c r="K35" s="94"/>
      <c r="L35" s="95"/>
      <c r="M35" s="96"/>
      <c r="N35" s="97"/>
      <c r="O35" s="98"/>
      <c r="P35" s="99"/>
      <c r="Q35" s="100"/>
      <c r="R35" s="101"/>
      <c r="S35" s="102"/>
      <c r="T35" s="103"/>
      <c r="U35" s="104"/>
      <c r="V35" s="105"/>
      <c r="W35" s="106"/>
      <c r="X35" s="106"/>
      <c r="Y35" s="106"/>
      <c r="Z35" s="106"/>
      <c r="AA35" s="106"/>
      <c r="AB35" s="106"/>
      <c r="AC35" s="106"/>
      <c r="AD35" s="107"/>
      <c r="AE35" s="108"/>
      <c r="AF35" s="1"/>
      <c r="AG35" s="4"/>
      <c r="AH35" s="4"/>
      <c r="AI35" s="109"/>
      <c r="AJ35" s="4"/>
      <c r="AK35" s="110"/>
      <c r="AL35" s="111"/>
      <c r="AN35" s="112"/>
      <c r="AO35" s="113"/>
      <c r="AP35" s="113"/>
      <c r="AQ35" s="112"/>
      <c r="AR35" s="112"/>
      <c r="AS35" s="112"/>
      <c r="AT35" s="114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5"/>
      <c r="BG35" s="116"/>
      <c r="BH35" s="116"/>
      <c r="BI35" s="116"/>
      <c r="BJ35" s="116"/>
      <c r="BK35" s="117"/>
      <c r="BL35" s="110"/>
      <c r="BM35" s="110"/>
      <c r="BN35" s="110"/>
      <c r="BO35" s="110"/>
      <c r="BP35" s="110"/>
      <c r="BQ35" s="110"/>
      <c r="BR35" s="110"/>
      <c r="BS35" s="118"/>
      <c r="BT35" s="110"/>
      <c r="BU35" s="119"/>
      <c r="BV35" s="110"/>
      <c r="BW35" s="120"/>
      <c r="BX35" s="115"/>
      <c r="BY35" s="110"/>
      <c r="BZ35" s="110"/>
      <c r="CA35" s="120"/>
      <c r="CB35" s="89"/>
      <c r="CC35" s="121"/>
      <c r="CD35" s="122"/>
      <c r="CE35" s="137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</row>
    <row r="36" spans="1:105" ht="15" thickBot="1" thickTop="1">
      <c r="A36" s="1"/>
      <c r="B36" s="90"/>
      <c r="C36" s="3"/>
      <c r="D36" s="1"/>
      <c r="E36" s="91"/>
      <c r="F36" s="92"/>
      <c r="G36" s="93"/>
      <c r="H36" s="123"/>
      <c r="I36" s="68"/>
      <c r="J36" s="68"/>
      <c r="K36" s="94"/>
      <c r="L36" s="95"/>
      <c r="M36" s="96"/>
      <c r="N36" s="97"/>
      <c r="O36" s="98"/>
      <c r="P36" s="99"/>
      <c r="Q36" s="100"/>
      <c r="R36" s="101"/>
      <c r="S36" s="102"/>
      <c r="T36" s="103"/>
      <c r="U36" s="104"/>
      <c r="V36" s="105"/>
      <c r="W36" s="106"/>
      <c r="X36" s="106"/>
      <c r="Y36" s="106"/>
      <c r="Z36" s="106"/>
      <c r="AA36" s="106"/>
      <c r="AB36" s="106"/>
      <c r="AC36" s="106"/>
      <c r="AD36" s="107"/>
      <c r="AE36" s="108"/>
      <c r="AF36" s="1"/>
      <c r="AG36" s="4"/>
      <c r="AH36" s="4"/>
      <c r="AI36" s="109"/>
      <c r="AJ36" s="4"/>
      <c r="AK36" s="110"/>
      <c r="AL36" s="111"/>
      <c r="AN36" s="112"/>
      <c r="AO36" s="113"/>
      <c r="AP36" s="113"/>
      <c r="AQ36" s="112"/>
      <c r="AR36" s="112"/>
      <c r="AS36" s="112"/>
      <c r="AT36" s="114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5"/>
      <c r="BG36" s="116"/>
      <c r="BH36" s="116"/>
      <c r="BI36" s="116"/>
      <c r="BJ36" s="116"/>
      <c r="BK36" s="117"/>
      <c r="BL36" s="110"/>
      <c r="BM36" s="110"/>
      <c r="BN36" s="110"/>
      <c r="BO36" s="110"/>
      <c r="BP36" s="110"/>
      <c r="BQ36" s="110"/>
      <c r="BR36" s="110"/>
      <c r="BS36" s="118"/>
      <c r="BT36" s="110"/>
      <c r="BU36" s="119"/>
      <c r="BV36" s="110"/>
      <c r="BW36" s="120"/>
      <c r="BX36" s="115"/>
      <c r="BY36" s="110"/>
      <c r="BZ36" s="110"/>
      <c r="CA36" s="120"/>
      <c r="CB36" s="89"/>
      <c r="CC36" s="121"/>
      <c r="CD36" s="122"/>
      <c r="CE36" s="137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</row>
    <row r="37" spans="1:105" ht="15" thickBot="1" thickTop="1">
      <c r="A37" s="1"/>
      <c r="B37" s="90"/>
      <c r="C37" s="3"/>
      <c r="D37" s="1"/>
      <c r="E37" s="91"/>
      <c r="F37" s="92"/>
      <c r="G37" s="93"/>
      <c r="H37" s="123"/>
      <c r="I37" s="68"/>
      <c r="J37" s="68"/>
      <c r="K37" s="94"/>
      <c r="L37" s="95"/>
      <c r="M37" s="96"/>
      <c r="N37" s="97"/>
      <c r="O37" s="98"/>
      <c r="P37" s="99"/>
      <c r="Q37" s="100"/>
      <c r="R37" s="101"/>
      <c r="S37" s="102"/>
      <c r="T37" s="103"/>
      <c r="U37" s="104"/>
      <c r="V37" s="105"/>
      <c r="W37" s="106"/>
      <c r="X37" s="106"/>
      <c r="Y37" s="106"/>
      <c r="Z37" s="106"/>
      <c r="AA37" s="106"/>
      <c r="AB37" s="106"/>
      <c r="AC37" s="106"/>
      <c r="AD37" s="107"/>
      <c r="AE37" s="108"/>
      <c r="AF37" s="1"/>
      <c r="AG37" s="4"/>
      <c r="AH37" s="4"/>
      <c r="AI37" s="109"/>
      <c r="AJ37" s="4"/>
      <c r="AK37" s="110"/>
      <c r="AL37" s="111"/>
      <c r="AN37" s="112"/>
      <c r="AO37" s="113"/>
      <c r="AP37" s="113"/>
      <c r="AQ37" s="112"/>
      <c r="AR37" s="112"/>
      <c r="AS37" s="112"/>
      <c r="AT37" s="114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5"/>
      <c r="BG37" s="116"/>
      <c r="BH37" s="116"/>
      <c r="BI37" s="116"/>
      <c r="BJ37" s="116"/>
      <c r="BK37" s="117"/>
      <c r="BL37" s="110"/>
      <c r="BM37" s="110"/>
      <c r="BN37" s="110"/>
      <c r="BO37" s="110"/>
      <c r="BP37" s="110"/>
      <c r="BQ37" s="110"/>
      <c r="BR37" s="110"/>
      <c r="BS37" s="118"/>
      <c r="BT37" s="110"/>
      <c r="BU37" s="119"/>
      <c r="BV37" s="110"/>
      <c r="BW37" s="120"/>
      <c r="BX37" s="115"/>
      <c r="BY37" s="110"/>
      <c r="BZ37" s="110"/>
      <c r="CA37" s="120"/>
      <c r="CB37" s="89"/>
      <c r="CC37" s="121"/>
      <c r="CD37" s="122"/>
      <c r="CE37" s="137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</row>
    <row r="38" spans="1:105" ht="15" thickBot="1" thickTop="1">
      <c r="A38" s="1"/>
      <c r="B38" s="90"/>
      <c r="C38" s="3"/>
      <c r="D38" s="1"/>
      <c r="E38" s="91"/>
      <c r="F38" s="92"/>
      <c r="G38" s="93"/>
      <c r="H38" s="123"/>
      <c r="I38" s="68"/>
      <c r="J38" s="68"/>
      <c r="K38" s="94"/>
      <c r="L38" s="95"/>
      <c r="M38" s="96"/>
      <c r="N38" s="97"/>
      <c r="O38" s="98"/>
      <c r="P38" s="99"/>
      <c r="Q38" s="100"/>
      <c r="R38" s="101"/>
      <c r="S38" s="102"/>
      <c r="T38" s="103"/>
      <c r="U38" s="104"/>
      <c r="V38" s="105"/>
      <c r="W38" s="106"/>
      <c r="X38" s="106"/>
      <c r="Y38" s="106"/>
      <c r="Z38" s="106"/>
      <c r="AA38" s="106"/>
      <c r="AB38" s="106"/>
      <c r="AC38" s="106"/>
      <c r="AD38" s="107"/>
      <c r="AE38" s="108"/>
      <c r="AF38" s="1"/>
      <c r="AG38" s="4"/>
      <c r="AH38" s="4"/>
      <c r="AI38" s="109"/>
      <c r="AJ38" s="4"/>
      <c r="AK38" s="110"/>
      <c r="AL38" s="111"/>
      <c r="AN38" s="112"/>
      <c r="AO38" s="113"/>
      <c r="AP38" s="113"/>
      <c r="AQ38" s="112"/>
      <c r="AR38" s="112"/>
      <c r="AS38" s="112"/>
      <c r="AT38" s="114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5"/>
      <c r="BG38" s="116"/>
      <c r="BH38" s="116"/>
      <c r="BI38" s="116"/>
      <c r="BJ38" s="116"/>
      <c r="BK38" s="117"/>
      <c r="BL38" s="110"/>
      <c r="BM38" s="110"/>
      <c r="BN38" s="110"/>
      <c r="BO38" s="110"/>
      <c r="BP38" s="110"/>
      <c r="BQ38" s="110"/>
      <c r="BR38" s="110"/>
      <c r="BS38" s="118"/>
      <c r="BT38" s="110"/>
      <c r="BU38" s="119"/>
      <c r="BV38" s="110"/>
      <c r="BW38" s="120"/>
      <c r="BX38" s="115"/>
      <c r="BY38" s="110"/>
      <c r="BZ38" s="110"/>
      <c r="CA38" s="120"/>
      <c r="CB38" s="89"/>
      <c r="CC38" s="121"/>
      <c r="CD38" s="122"/>
      <c r="CE38" s="137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</row>
    <row r="39" spans="1:105" ht="15" thickBot="1" thickTop="1">
      <c r="A39" s="1"/>
      <c r="B39" s="90"/>
      <c r="C39" s="3"/>
      <c r="D39" s="1"/>
      <c r="E39" s="91"/>
      <c r="F39" s="92"/>
      <c r="G39" s="93"/>
      <c r="H39" s="123"/>
      <c r="I39" s="68"/>
      <c r="J39" s="68"/>
      <c r="K39" s="94"/>
      <c r="L39" s="95"/>
      <c r="M39" s="96"/>
      <c r="N39" s="97"/>
      <c r="O39" s="98"/>
      <c r="P39" s="99"/>
      <c r="Q39" s="100"/>
      <c r="R39" s="101"/>
      <c r="S39" s="102"/>
      <c r="T39" s="103"/>
      <c r="U39" s="104"/>
      <c r="V39" s="105"/>
      <c r="W39" s="106"/>
      <c r="X39" s="106"/>
      <c r="Y39" s="106"/>
      <c r="Z39" s="106"/>
      <c r="AA39" s="106"/>
      <c r="AB39" s="106"/>
      <c r="AC39" s="106"/>
      <c r="AD39" s="107"/>
      <c r="AE39" s="108"/>
      <c r="AF39" s="1"/>
      <c r="AG39" s="4"/>
      <c r="AH39" s="4"/>
      <c r="AI39" s="109"/>
      <c r="AJ39" s="4"/>
      <c r="AK39" s="110"/>
      <c r="AL39" s="111"/>
      <c r="AN39" s="112"/>
      <c r="AO39" s="113"/>
      <c r="AP39" s="113"/>
      <c r="AQ39" s="112"/>
      <c r="AR39" s="112"/>
      <c r="AS39" s="112"/>
      <c r="AT39" s="114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5"/>
      <c r="BG39" s="116"/>
      <c r="BH39" s="116"/>
      <c r="BI39" s="116"/>
      <c r="BJ39" s="116"/>
      <c r="BK39" s="117"/>
      <c r="BL39" s="110"/>
      <c r="BM39" s="110"/>
      <c r="BN39" s="110"/>
      <c r="BO39" s="110"/>
      <c r="BP39" s="110"/>
      <c r="BQ39" s="110"/>
      <c r="BR39" s="110"/>
      <c r="BS39" s="118"/>
      <c r="BT39" s="110"/>
      <c r="BU39" s="119"/>
      <c r="BV39" s="110"/>
      <c r="BW39" s="120"/>
      <c r="BX39" s="115"/>
      <c r="BY39" s="110"/>
      <c r="BZ39" s="110"/>
      <c r="CA39" s="120"/>
      <c r="CB39" s="89"/>
      <c r="CC39" s="121"/>
      <c r="CD39" s="122"/>
      <c r="CE39" s="137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</row>
    <row r="40" spans="1:105" ht="15" thickBot="1" thickTop="1">
      <c r="A40" s="1"/>
      <c r="B40" s="90"/>
      <c r="C40" s="3"/>
      <c r="D40" s="1"/>
      <c r="E40" s="91"/>
      <c r="F40" s="92"/>
      <c r="G40" s="93"/>
      <c r="H40" s="123"/>
      <c r="I40" s="68"/>
      <c r="J40" s="68"/>
      <c r="K40" s="94"/>
      <c r="L40" s="95"/>
      <c r="M40" s="96"/>
      <c r="N40" s="97"/>
      <c r="O40" s="98"/>
      <c r="P40" s="99"/>
      <c r="Q40" s="100"/>
      <c r="R40" s="101"/>
      <c r="S40" s="102"/>
      <c r="T40" s="103"/>
      <c r="U40" s="104"/>
      <c r="V40" s="105"/>
      <c r="W40" s="106"/>
      <c r="X40" s="106"/>
      <c r="Y40" s="106"/>
      <c r="Z40" s="106"/>
      <c r="AA40" s="106"/>
      <c r="AB40" s="106"/>
      <c r="AC40" s="106"/>
      <c r="AD40" s="107"/>
      <c r="AE40" s="108"/>
      <c r="AF40" s="1"/>
      <c r="AG40" s="4"/>
      <c r="AH40" s="4"/>
      <c r="AI40" s="109"/>
      <c r="AJ40" s="4"/>
      <c r="AK40" s="110"/>
      <c r="AL40" s="111"/>
      <c r="AN40" s="112"/>
      <c r="AO40" s="113"/>
      <c r="AP40" s="113"/>
      <c r="AQ40" s="112"/>
      <c r="AR40" s="112"/>
      <c r="AS40" s="112"/>
      <c r="AT40" s="114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5"/>
      <c r="BG40" s="116"/>
      <c r="BH40" s="116"/>
      <c r="BI40" s="116"/>
      <c r="BJ40" s="116"/>
      <c r="BK40" s="117"/>
      <c r="BL40" s="110"/>
      <c r="BM40" s="110"/>
      <c r="BN40" s="110"/>
      <c r="BO40" s="110"/>
      <c r="BP40" s="110"/>
      <c r="BQ40" s="110"/>
      <c r="BR40" s="110"/>
      <c r="BS40" s="118"/>
      <c r="BT40" s="110"/>
      <c r="BU40" s="119"/>
      <c r="BV40" s="110"/>
      <c r="BW40" s="120"/>
      <c r="BX40" s="115"/>
      <c r="BY40" s="110"/>
      <c r="BZ40" s="110"/>
      <c r="CA40" s="120"/>
      <c r="CB40" s="89"/>
      <c r="CC40" s="121"/>
      <c r="CD40" s="122"/>
      <c r="CE40" s="137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</row>
    <row r="41" spans="1:105" ht="15" thickBot="1" thickTop="1">
      <c r="A41" s="1"/>
      <c r="B41" s="90"/>
      <c r="C41" s="3"/>
      <c r="D41" s="1"/>
      <c r="E41" s="91"/>
      <c r="F41" s="92"/>
      <c r="G41" s="93"/>
      <c r="H41" s="123"/>
      <c r="I41" s="68"/>
      <c r="J41" s="68"/>
      <c r="K41" s="94"/>
      <c r="L41" s="95"/>
      <c r="M41" s="96"/>
      <c r="N41" s="97"/>
      <c r="O41" s="98"/>
      <c r="P41" s="99"/>
      <c r="Q41" s="100"/>
      <c r="R41" s="101"/>
      <c r="S41" s="102"/>
      <c r="T41" s="103"/>
      <c r="U41" s="104"/>
      <c r="V41" s="105"/>
      <c r="W41" s="106"/>
      <c r="X41" s="106"/>
      <c r="Y41" s="106"/>
      <c r="Z41" s="106"/>
      <c r="AA41" s="106"/>
      <c r="AB41" s="106"/>
      <c r="AC41" s="106"/>
      <c r="AD41" s="107"/>
      <c r="AE41" s="108"/>
      <c r="AF41" s="1"/>
      <c r="AG41" s="4"/>
      <c r="AH41" s="4"/>
      <c r="AI41" s="109"/>
      <c r="AJ41" s="4"/>
      <c r="AK41" s="110"/>
      <c r="AL41" s="111"/>
      <c r="AN41" s="112"/>
      <c r="AO41" s="113"/>
      <c r="AP41" s="113"/>
      <c r="AQ41" s="112"/>
      <c r="AR41" s="112"/>
      <c r="AS41" s="112"/>
      <c r="AT41" s="114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5"/>
      <c r="BG41" s="116"/>
      <c r="BH41" s="116"/>
      <c r="BI41" s="116"/>
      <c r="BJ41" s="116"/>
      <c r="BK41" s="117"/>
      <c r="BL41" s="110"/>
      <c r="BM41" s="110"/>
      <c r="BN41" s="110"/>
      <c r="BO41" s="110"/>
      <c r="BP41" s="110"/>
      <c r="BQ41" s="110"/>
      <c r="BR41" s="110"/>
      <c r="BS41" s="118"/>
      <c r="BT41" s="110"/>
      <c r="BU41" s="119"/>
      <c r="BV41" s="110"/>
      <c r="BW41" s="120"/>
      <c r="BX41" s="115"/>
      <c r="BY41" s="110"/>
      <c r="BZ41" s="110"/>
      <c r="CA41" s="120"/>
      <c r="CB41" s="89"/>
      <c r="CC41" s="121"/>
      <c r="CD41" s="122"/>
      <c r="CE41" s="137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</row>
    <row r="42" spans="1:105" ht="15" thickBot="1" thickTop="1">
      <c r="A42" s="1"/>
      <c r="B42" s="90"/>
      <c r="C42" s="3"/>
      <c r="D42" s="1"/>
      <c r="E42" s="91"/>
      <c r="F42" s="92"/>
      <c r="G42" s="93"/>
      <c r="H42" s="123"/>
      <c r="I42" s="68"/>
      <c r="J42" s="68"/>
      <c r="K42" s="94"/>
      <c r="L42" s="95"/>
      <c r="M42" s="96"/>
      <c r="N42" s="97"/>
      <c r="O42" s="98"/>
      <c r="P42" s="99"/>
      <c r="Q42" s="100"/>
      <c r="R42" s="101"/>
      <c r="S42" s="102"/>
      <c r="T42" s="103"/>
      <c r="U42" s="104"/>
      <c r="V42" s="105"/>
      <c r="W42" s="106"/>
      <c r="X42" s="106"/>
      <c r="Y42" s="106"/>
      <c r="Z42" s="106"/>
      <c r="AA42" s="106"/>
      <c r="AB42" s="106"/>
      <c r="AC42" s="106"/>
      <c r="AD42" s="107"/>
      <c r="AE42" s="108"/>
      <c r="AF42" s="1"/>
      <c r="AG42" s="4"/>
      <c r="AH42" s="4"/>
      <c r="AI42" s="109"/>
      <c r="AJ42" s="4"/>
      <c r="AK42" s="110"/>
      <c r="AL42" s="111"/>
      <c r="AN42" s="112"/>
      <c r="AO42" s="113"/>
      <c r="AP42" s="113"/>
      <c r="AQ42" s="112"/>
      <c r="AR42" s="112"/>
      <c r="AS42" s="112"/>
      <c r="AT42" s="114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5"/>
      <c r="BG42" s="116"/>
      <c r="BH42" s="116"/>
      <c r="BI42" s="116"/>
      <c r="BJ42" s="116"/>
      <c r="BK42" s="117"/>
      <c r="BL42" s="110"/>
      <c r="BM42" s="110"/>
      <c r="BN42" s="110"/>
      <c r="BO42" s="110"/>
      <c r="BP42" s="110"/>
      <c r="BQ42" s="110"/>
      <c r="BR42" s="110"/>
      <c r="BS42" s="118"/>
      <c r="BT42" s="110"/>
      <c r="BU42" s="119"/>
      <c r="BV42" s="110"/>
      <c r="BW42" s="120"/>
      <c r="BX42" s="115"/>
      <c r="BY42" s="110"/>
      <c r="BZ42" s="110"/>
      <c r="CA42" s="120"/>
      <c r="CB42" s="89"/>
      <c r="CC42" s="121"/>
      <c r="CD42" s="122"/>
      <c r="CE42" s="137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</row>
    <row r="43" spans="1:105" ht="15" thickBot="1" thickTop="1">
      <c r="A43" s="1"/>
      <c r="B43" s="90"/>
      <c r="C43" s="3"/>
      <c r="D43" s="1"/>
      <c r="E43" s="91"/>
      <c r="F43" s="92"/>
      <c r="G43" s="93"/>
      <c r="H43" s="123"/>
      <c r="I43" s="68"/>
      <c r="J43" s="68"/>
      <c r="K43" s="94"/>
      <c r="L43" s="95"/>
      <c r="M43" s="96"/>
      <c r="N43" s="97"/>
      <c r="O43" s="98"/>
      <c r="P43" s="99"/>
      <c r="Q43" s="100"/>
      <c r="R43" s="101"/>
      <c r="S43" s="102"/>
      <c r="T43" s="103"/>
      <c r="U43" s="104"/>
      <c r="V43" s="105"/>
      <c r="W43" s="106"/>
      <c r="X43" s="106"/>
      <c r="Y43" s="106"/>
      <c r="Z43" s="106"/>
      <c r="AA43" s="106"/>
      <c r="AB43" s="106"/>
      <c r="AC43" s="106"/>
      <c r="AD43" s="107"/>
      <c r="AE43" s="108"/>
      <c r="AF43" s="1"/>
      <c r="AG43" s="4"/>
      <c r="AH43" s="4"/>
      <c r="AI43" s="109"/>
      <c r="AJ43" s="4"/>
      <c r="AK43" s="110"/>
      <c r="AL43" s="111"/>
      <c r="AN43" s="112"/>
      <c r="AO43" s="113"/>
      <c r="AP43" s="113"/>
      <c r="AQ43" s="112"/>
      <c r="AR43" s="112"/>
      <c r="AS43" s="112"/>
      <c r="AT43" s="114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5"/>
      <c r="BG43" s="116"/>
      <c r="BH43" s="116"/>
      <c r="BI43" s="116"/>
      <c r="BJ43" s="116"/>
      <c r="BK43" s="117"/>
      <c r="BL43" s="110"/>
      <c r="BM43" s="110"/>
      <c r="BN43" s="110"/>
      <c r="BO43" s="110"/>
      <c r="BP43" s="110"/>
      <c r="BQ43" s="110"/>
      <c r="BR43" s="110"/>
      <c r="BS43" s="118"/>
      <c r="BT43" s="110"/>
      <c r="BU43" s="119"/>
      <c r="BV43" s="110"/>
      <c r="BW43" s="120"/>
      <c r="BX43" s="115"/>
      <c r="BY43" s="110"/>
      <c r="BZ43" s="110"/>
      <c r="CA43" s="120"/>
      <c r="CB43" s="89"/>
      <c r="CC43" s="121"/>
      <c r="CD43" s="122"/>
      <c r="CE43" s="137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</row>
    <row r="44" spans="1:105" ht="15" thickBot="1" thickTop="1">
      <c r="A44" s="1"/>
      <c r="B44" s="90"/>
      <c r="C44" s="3"/>
      <c r="D44" s="1"/>
      <c r="E44" s="91"/>
      <c r="F44" s="92"/>
      <c r="G44" s="93"/>
      <c r="H44" s="123"/>
      <c r="I44" s="68"/>
      <c r="J44" s="68"/>
      <c r="K44" s="94"/>
      <c r="L44" s="95"/>
      <c r="M44" s="96"/>
      <c r="N44" s="97"/>
      <c r="O44" s="98"/>
      <c r="P44" s="99"/>
      <c r="Q44" s="100"/>
      <c r="R44" s="101"/>
      <c r="S44" s="102"/>
      <c r="T44" s="103"/>
      <c r="U44" s="104"/>
      <c r="V44" s="105"/>
      <c r="W44" s="106"/>
      <c r="X44" s="106"/>
      <c r="Y44" s="106"/>
      <c r="Z44" s="106"/>
      <c r="AA44" s="106"/>
      <c r="AB44" s="106"/>
      <c r="AC44" s="106"/>
      <c r="AD44" s="107"/>
      <c r="AE44" s="108"/>
      <c r="AF44" s="1"/>
      <c r="AG44" s="4"/>
      <c r="AH44" s="4"/>
      <c r="AI44" s="109"/>
      <c r="AJ44" s="4"/>
      <c r="AK44" s="110"/>
      <c r="AL44" s="111"/>
      <c r="AN44" s="112"/>
      <c r="AO44" s="113"/>
      <c r="AP44" s="113"/>
      <c r="AQ44" s="112"/>
      <c r="AR44" s="112"/>
      <c r="AS44" s="112"/>
      <c r="AT44" s="114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5"/>
      <c r="BG44" s="116"/>
      <c r="BH44" s="116"/>
      <c r="BI44" s="116"/>
      <c r="BJ44" s="116"/>
      <c r="BK44" s="117"/>
      <c r="BL44" s="110"/>
      <c r="BM44" s="110"/>
      <c r="BN44" s="110"/>
      <c r="BO44" s="110"/>
      <c r="BP44" s="110"/>
      <c r="BQ44" s="110"/>
      <c r="BR44" s="110"/>
      <c r="BS44" s="118"/>
      <c r="BT44" s="110"/>
      <c r="BU44" s="119"/>
      <c r="BV44" s="110"/>
      <c r="BW44" s="120"/>
      <c r="BX44" s="115"/>
      <c r="BY44" s="110"/>
      <c r="BZ44" s="110"/>
      <c r="CA44" s="120"/>
      <c r="CB44" s="89"/>
      <c r="CC44" s="121"/>
      <c r="CD44" s="122"/>
      <c r="CE44" s="137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</row>
    <row r="45" spans="1:105" ht="14.4" thickTop="1">
      <c r="A45" s="1"/>
      <c r="B45" s="90"/>
      <c r="C45" s="3"/>
      <c r="D45" s="1"/>
      <c r="E45" s="91"/>
      <c r="F45" s="92"/>
      <c r="G45" s="93"/>
      <c r="H45" s="123"/>
      <c r="I45" s="68"/>
      <c r="J45" s="68"/>
      <c r="K45" s="94"/>
      <c r="L45" s="95"/>
      <c r="M45" s="96"/>
      <c r="N45" s="97"/>
      <c r="O45" s="98"/>
      <c r="P45" s="99"/>
      <c r="Q45" s="100"/>
      <c r="R45" s="101"/>
      <c r="S45" s="102"/>
      <c r="T45" s="103"/>
      <c r="U45" s="104"/>
      <c r="V45" s="105"/>
      <c r="W45" s="106"/>
      <c r="X45" s="106"/>
      <c r="Y45" s="106"/>
      <c r="Z45" s="106"/>
      <c r="AA45" s="106"/>
      <c r="AB45" s="106"/>
      <c r="AC45" s="106"/>
      <c r="AD45" s="107"/>
      <c r="AE45" s="108"/>
      <c r="AF45" s="1"/>
      <c r="AG45" s="4"/>
      <c r="AH45" s="4"/>
      <c r="AI45" s="109"/>
      <c r="AJ45" s="4"/>
      <c r="AK45" s="110"/>
      <c r="AL45" s="111"/>
      <c r="AN45" s="112"/>
      <c r="AO45" s="113"/>
      <c r="AP45" s="113"/>
      <c r="AQ45" s="112"/>
      <c r="AR45" s="112"/>
      <c r="AS45" s="112"/>
      <c r="AT45" s="114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5"/>
      <c r="BG45" s="116"/>
      <c r="BH45" s="116"/>
      <c r="BI45" s="116"/>
      <c r="BJ45" s="116"/>
      <c r="BK45" s="117"/>
      <c r="BL45" s="110"/>
      <c r="BM45" s="110"/>
      <c r="BN45" s="110"/>
      <c r="BO45" s="110"/>
      <c r="BP45" s="110"/>
      <c r="BQ45" s="110"/>
      <c r="BR45" s="110"/>
      <c r="BS45" s="118"/>
      <c r="BT45" s="110"/>
      <c r="BU45" s="119"/>
      <c r="BV45" s="110"/>
      <c r="BW45" s="120"/>
      <c r="BX45" s="115"/>
      <c r="BY45" s="110"/>
      <c r="BZ45" s="110"/>
      <c r="CA45" s="120"/>
      <c r="CB45" s="89"/>
      <c r="CC45" s="121"/>
      <c r="CD45" s="122"/>
      <c r="CE45" s="137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</row>
    <row r="46" spans="84:105" ht="12.75"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</row>
    <row r="47" spans="30:105" ht="12.75">
      <c r="AD47" s="126">
        <f>SUM(AD6:AD21)</f>
        <v>2949072.696232163</v>
      </c>
      <c r="AE47" t="s">
        <v>35</v>
      </c>
      <c r="CA47" s="126">
        <f>SUM(CA6:CA21)</f>
        <v>2710800.2083066762</v>
      </c>
      <c r="CB47" t="s">
        <v>35</v>
      </c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</row>
    <row r="48" spans="13:105" ht="12.75">
      <c r="M48" s="126">
        <f>SUM(M6:M47)</f>
        <v>2216414.6646766495</v>
      </c>
      <c r="O48" s="126">
        <f>SUM(O6:O47)</f>
        <v>1285520.5055124566</v>
      </c>
      <c r="P48" s="126"/>
      <c r="Q48" s="126">
        <f>SUM(Q6:Q47)</f>
        <v>310298.05305473093</v>
      </c>
      <c r="R48" s="126"/>
      <c r="S48" s="126">
        <f>SUM(S6:S47)</f>
        <v>620596.1061094619</v>
      </c>
      <c r="T48" s="126"/>
      <c r="U48" s="126">
        <f aca="true" t="shared" si="0" ref="U48:AC48">SUM(U6:U47)</f>
        <v>0</v>
      </c>
      <c r="V48" s="126">
        <f t="shared" si="0"/>
        <v>0</v>
      </c>
      <c r="W48" s="126">
        <f t="shared" si="0"/>
        <v>110820.73323383248</v>
      </c>
      <c r="X48" s="126">
        <f t="shared" si="0"/>
        <v>44328.29329353299</v>
      </c>
      <c r="Y48" s="126">
        <f t="shared" si="0"/>
        <v>22164.146646766494</v>
      </c>
      <c r="Z48" s="126">
        <f t="shared" si="0"/>
        <v>0</v>
      </c>
      <c r="AA48" s="126">
        <f t="shared" si="0"/>
        <v>239372.78378507812</v>
      </c>
      <c r="AB48" s="126">
        <f t="shared" si="0"/>
        <v>47874.55675701563</v>
      </c>
      <c r="AC48" s="126">
        <f t="shared" si="0"/>
        <v>268097.5178392875</v>
      </c>
      <c r="AD48" s="126">
        <f>SUM(O48:AC48)</f>
        <v>2949072.6962321624</v>
      </c>
      <c r="AE48" s="126"/>
      <c r="AF48" s="126"/>
      <c r="AG48" s="126"/>
      <c r="AH48" s="126"/>
      <c r="AI48" s="126">
        <f>SUM(AI6:AI47)</f>
        <v>217969.22859650533</v>
      </c>
      <c r="AJ48" s="126"/>
      <c r="AK48" s="126">
        <f>SUM(AK6:AK47)</f>
        <v>108000</v>
      </c>
      <c r="AL48" s="126">
        <f>SUM(AL6:AL47)</f>
        <v>0</v>
      </c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>
        <f>SUM(BK6:BK47)</f>
        <v>0</v>
      </c>
      <c r="BL48" s="126">
        <f>SUM(BL6:BL47)</f>
        <v>2078832</v>
      </c>
      <c r="BM48" s="126">
        <f>SUM(BM6:BM47)</f>
        <v>220800</v>
      </c>
      <c r="BN48" s="126"/>
      <c r="BO48" s="126"/>
      <c r="BP48" s="126"/>
      <c r="BQ48" s="126"/>
      <c r="BR48" s="126"/>
      <c r="BS48" s="126">
        <f>SUM(BS6:BS47)</f>
        <v>0</v>
      </c>
      <c r="BT48" s="126">
        <f>SUM(BT6:BT47)</f>
        <v>50755.89582109528</v>
      </c>
      <c r="BU48" s="126"/>
      <c r="BV48" s="126">
        <f>SUM(BV6:BV47)</f>
        <v>25377.94791054764</v>
      </c>
      <c r="BW48" s="126">
        <f>SUM(BW6:BW47)</f>
        <v>0</v>
      </c>
      <c r="BX48" s="126"/>
      <c r="BY48" s="126">
        <f>SUM(BY6:BY47)</f>
        <v>3324.621997014974</v>
      </c>
      <c r="BZ48" s="126">
        <f>SUM(BZ6:BZ47)</f>
        <v>5740.513981512522</v>
      </c>
      <c r="CA48" s="126">
        <f>SUM(AG48:BZ48)</f>
        <v>2710800.2083066762</v>
      </c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</row>
    <row r="49" spans="84:105" ht="12.75"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</row>
    <row r="51" spans="13:30" ht="12.75">
      <c r="M51" s="151">
        <v>95855565.86014931</v>
      </c>
      <c r="N51" s="151"/>
      <c r="O51" s="151">
        <v>41896494.457435615</v>
      </c>
      <c r="P51" s="151"/>
      <c r="Q51" s="151">
        <v>37052580.14519345</v>
      </c>
      <c r="R51" s="151"/>
      <c r="S51" s="151">
        <v>15896490.257520242</v>
      </c>
      <c r="T51" s="151">
        <v>0</v>
      </c>
      <c r="U51" s="151">
        <v>0</v>
      </c>
      <c r="V51" s="151">
        <v>5536100.409589041</v>
      </c>
      <c r="W51" s="151">
        <v>4441789.407391027</v>
      </c>
      <c r="X51" s="151">
        <v>1783387.2972029864</v>
      </c>
      <c r="Y51" s="151">
        <v>891693.6486014932</v>
      </c>
      <c r="Z51" s="151">
        <v>18773714.019423105</v>
      </c>
      <c r="AA51" s="151">
        <v>809386.5116229289</v>
      </c>
      <c r="AB51" s="151">
        <v>2039248.7042668965</v>
      </c>
      <c r="AC51" s="151">
        <v>12358478.444865776</v>
      </c>
      <c r="AD51" s="151">
        <v>137515545.66612628</v>
      </c>
    </row>
    <row r="54" spans="13:30" ht="12.75"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</row>
    <row r="56" ht="12.75">
      <c r="R56" s="126"/>
    </row>
    <row r="57" ht="12.75">
      <c r="R57" s="126"/>
    </row>
    <row r="58" ht="12.75">
      <c r="R58" s="126"/>
    </row>
    <row r="59" ht="12.75">
      <c r="R59" s="126"/>
    </row>
    <row r="125" ht="12.75">
      <c r="A125" t="s">
        <v>40</v>
      </c>
    </row>
  </sheetData>
  <conditionalFormatting sqref="M6:M16 M26:M45">
    <cfRule type="cellIs" priority="4" dxfId="16" operator="lessThan" stopIfTrue="1">
      <formula>0</formula>
    </cfRule>
  </conditionalFormatting>
  <conditionalFormatting sqref="K6:K16 K26:K45">
    <cfRule type="cellIs" priority="5" dxfId="1" operator="equal" stopIfTrue="1">
      <formula>"OK"</formula>
    </cfRule>
    <cfRule type="cellIs" priority="6" dxfId="0" operator="notEqual" stopIfTrue="1">
      <formula>"ok"</formula>
    </cfRule>
  </conditionalFormatting>
  <conditionalFormatting sqref="T5">
    <cfRule type="cellIs" priority="7" dxfId="0" operator="notEqual" stopIfTrue="1">
      <formula>#REF!</formula>
    </cfRule>
  </conditionalFormatting>
  <conditionalFormatting sqref="B3">
    <cfRule type="cellIs" priority="8" dxfId="0" operator="equal" stopIfTrue="1">
      <formula>"aan"</formula>
    </cfRule>
  </conditionalFormatting>
  <conditionalFormatting sqref="B4">
    <cfRule type="cellIs" priority="9" dxfId="17" operator="equal" stopIfTrue="1">
      <formula>0</formula>
    </cfRule>
  </conditionalFormatting>
  <conditionalFormatting sqref="M17:M25">
    <cfRule type="cellIs" priority="1" dxfId="16" operator="lessThan" stopIfTrue="1">
      <formula>0</formula>
    </cfRule>
  </conditionalFormatting>
  <conditionalFormatting sqref="K17:K25">
    <cfRule type="cellIs" priority="2" dxfId="1" operator="equal" stopIfTrue="1">
      <formula>"OK"</formula>
    </cfRule>
    <cfRule type="cellIs" priority="3" dxfId="0" operator="notEqual" stopIfTrue="1">
      <formula>"ok"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indexed="9"/>
  </sheetPr>
  <dimension ref="A1:B24"/>
  <sheetViews>
    <sheetView workbookViewId="0" topLeftCell="A1">
      <selection activeCell="D20" sqref="D20"/>
    </sheetView>
  </sheetViews>
  <sheetFormatPr defaultColWidth="9.140625" defaultRowHeight="12.75"/>
  <sheetData>
    <row r="1" ht="15.6">
      <c r="B1" s="134" t="s">
        <v>96</v>
      </c>
    </row>
    <row r="2" ht="12.75">
      <c r="B2" s="127" t="s">
        <v>141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4" ht="12.75">
      <c r="B14" s="127" t="s">
        <v>140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</sheetData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tabColor indexed="26"/>
    <pageSetUpPr fitToPage="1"/>
  </sheetPr>
  <dimension ref="A1:X70"/>
  <sheetViews>
    <sheetView tabSelected="1" zoomScale="80" zoomScaleNormal="80" workbookViewId="0" topLeftCell="A1">
      <pane xSplit="1" topLeftCell="B1" activePane="topRight" state="frozen"/>
      <selection pane="topRight" activeCell="H11" sqref="H11"/>
    </sheetView>
  </sheetViews>
  <sheetFormatPr defaultColWidth="9.140625" defaultRowHeight="12.75"/>
  <cols>
    <col min="1" max="1" width="33.140625" style="0" customWidth="1"/>
    <col min="2" max="2" width="42.8515625" style="0" customWidth="1"/>
    <col min="3" max="3" width="14.7109375" style="0" customWidth="1"/>
    <col min="4" max="4" width="9.57421875" style="0" customWidth="1"/>
    <col min="5" max="5" width="24.57421875" style="0" customWidth="1"/>
    <col min="6" max="6" width="13.28125" style="143" customWidth="1"/>
    <col min="7" max="7" width="19.00390625" style="0" customWidth="1"/>
    <col min="8" max="8" width="10.00390625" style="94" bestFit="1" customWidth="1"/>
    <col min="9" max="9" width="22.421875" style="0" customWidth="1"/>
    <col min="10" max="10" width="10.57421875" style="94" customWidth="1"/>
    <col min="11" max="11" width="19.00390625" style="0" bestFit="1" customWidth="1"/>
    <col min="12" max="12" width="15.421875" style="0" customWidth="1"/>
    <col min="13" max="13" width="17.28125" style="0" customWidth="1"/>
    <col min="14" max="14" width="15.7109375" style="0" customWidth="1"/>
    <col min="15" max="15" width="16.421875" style="0" customWidth="1"/>
    <col min="16" max="16" width="25.28125" style="0" bestFit="1" customWidth="1"/>
    <col min="17" max="18" width="17.28125" style="0" customWidth="1"/>
    <col min="19" max="19" width="16.57421875" style="0" customWidth="1"/>
    <col min="20" max="20" width="16.140625" style="0" customWidth="1"/>
    <col min="21" max="21" width="27.8515625" style="0" customWidth="1"/>
    <col min="22" max="22" width="16.421875" style="0" customWidth="1"/>
    <col min="23" max="23" width="15.7109375" style="0" customWidth="1"/>
    <col min="24" max="24" width="11.8515625" style="0" bestFit="1" customWidth="1"/>
  </cols>
  <sheetData>
    <row r="1" spans="6:18" s="152" customFormat="1" ht="16.2" thickBot="1">
      <c r="F1" s="153"/>
      <c r="H1" s="153"/>
      <c r="J1" s="153"/>
      <c r="Q1" s="156" t="s">
        <v>124</v>
      </c>
      <c r="R1" s="154"/>
    </row>
    <row r="2" spans="1:19" s="152" customFormat="1" ht="16.8" thickBot="1" thickTop="1">
      <c r="A2" s="155" t="s">
        <v>148</v>
      </c>
      <c r="B2" s="130" t="s">
        <v>148</v>
      </c>
      <c r="E2" s="334" t="s">
        <v>110</v>
      </c>
      <c r="F2" s="335"/>
      <c r="G2" s="336"/>
      <c r="I2" s="334" t="s">
        <v>149</v>
      </c>
      <c r="J2" s="335"/>
      <c r="K2" s="337"/>
      <c r="L2" s="338"/>
      <c r="O2" s="339"/>
      <c r="P2" s="340" t="s">
        <v>109</v>
      </c>
      <c r="Q2" s="362" t="s">
        <v>123</v>
      </c>
      <c r="R2" s="363"/>
      <c r="S2" s="341" t="s">
        <v>107</v>
      </c>
    </row>
    <row r="3" spans="1:19" s="152" customFormat="1" ht="15.6">
      <c r="A3" s="157" t="s">
        <v>79</v>
      </c>
      <c r="B3" s="131">
        <v>1234</v>
      </c>
      <c r="E3" s="318"/>
      <c r="F3" s="319"/>
      <c r="G3" s="320"/>
      <c r="I3" s="318"/>
      <c r="J3" s="319"/>
      <c r="K3" s="319"/>
      <c r="L3" s="320"/>
      <c r="O3" s="318"/>
      <c r="P3" s="319"/>
      <c r="Q3" s="319"/>
      <c r="R3" s="319"/>
      <c r="S3" s="320"/>
    </row>
    <row r="4" spans="1:19" s="152" customFormat="1" ht="15.6">
      <c r="A4" s="157" t="s">
        <v>78</v>
      </c>
      <c r="B4" s="148" t="s">
        <v>143</v>
      </c>
      <c r="E4" s="321" t="s">
        <v>97</v>
      </c>
      <c r="F4" s="322">
        <v>100</v>
      </c>
      <c r="G4" s="323">
        <f>F4/100</f>
        <v>1</v>
      </c>
      <c r="I4" s="321" t="s">
        <v>150</v>
      </c>
      <c r="J4" s="322">
        <v>100</v>
      </c>
      <c r="K4" s="319"/>
      <c r="L4" s="328">
        <f>J4/100</f>
        <v>1</v>
      </c>
      <c r="O4" s="321" t="s">
        <v>100</v>
      </c>
      <c r="P4" s="332">
        <f>Q4/100</f>
        <v>0.5</v>
      </c>
      <c r="Q4" s="322">
        <v>50</v>
      </c>
      <c r="R4" s="324"/>
      <c r="S4" s="328">
        <f>1-P4</f>
        <v>0.5</v>
      </c>
    </row>
    <row r="5" spans="1:19" s="152" customFormat="1" ht="15.6">
      <c r="A5" s="158" t="s">
        <v>80</v>
      </c>
      <c r="B5" s="149" t="s">
        <v>144</v>
      </c>
      <c r="E5" s="321" t="s">
        <v>108</v>
      </c>
      <c r="F5" s="322">
        <v>100</v>
      </c>
      <c r="G5" s="323">
        <f>F5/100</f>
        <v>1</v>
      </c>
      <c r="I5" s="321" t="s">
        <v>151</v>
      </c>
      <c r="J5" s="322">
        <v>97</v>
      </c>
      <c r="K5" s="319"/>
      <c r="L5" s="328">
        <f>J5/100</f>
        <v>0.97</v>
      </c>
      <c r="O5" s="321" t="s">
        <v>101</v>
      </c>
      <c r="P5" s="332">
        <f>Q5/100</f>
        <v>0.5</v>
      </c>
      <c r="Q5" s="322">
        <v>50</v>
      </c>
      <c r="R5" s="324"/>
      <c r="S5" s="328">
        <f>1-P5</f>
        <v>0.5</v>
      </c>
    </row>
    <row r="6" spans="1:19" s="152" customFormat="1" ht="15.6">
      <c r="A6" s="159" t="s">
        <v>81</v>
      </c>
      <c r="B6" s="150" t="s">
        <v>120</v>
      </c>
      <c r="E6" s="321" t="s">
        <v>98</v>
      </c>
      <c r="F6" s="322">
        <v>100</v>
      </c>
      <c r="G6" s="323">
        <f>F6/100</f>
        <v>1</v>
      </c>
      <c r="H6" s="153"/>
      <c r="I6" s="321" t="s">
        <v>152</v>
      </c>
      <c r="J6" s="322">
        <v>100</v>
      </c>
      <c r="K6" s="319"/>
      <c r="L6" s="328">
        <f>J6/100</f>
        <v>1</v>
      </c>
      <c r="O6" s="321" t="s">
        <v>102</v>
      </c>
      <c r="P6" s="332">
        <f>Q6/100</f>
        <v>0.5</v>
      </c>
      <c r="Q6" s="322">
        <v>50</v>
      </c>
      <c r="R6" s="324"/>
      <c r="S6" s="328">
        <f>1-P6</f>
        <v>0.5</v>
      </c>
    </row>
    <row r="7" spans="1:19" s="152" customFormat="1" ht="15.6">
      <c r="A7" s="159" t="s">
        <v>128</v>
      </c>
      <c r="B7" s="150" t="s">
        <v>127</v>
      </c>
      <c r="E7" s="318"/>
      <c r="F7" s="324"/>
      <c r="G7" s="320"/>
      <c r="H7" s="153"/>
      <c r="I7" s="321" t="s">
        <v>153</v>
      </c>
      <c r="J7" s="322">
        <v>100</v>
      </c>
      <c r="K7" s="319"/>
      <c r="L7" s="328">
        <f>J7/100</f>
        <v>1</v>
      </c>
      <c r="O7" s="318"/>
      <c r="P7" s="319"/>
      <c r="Q7" s="319"/>
      <c r="R7" s="319"/>
      <c r="S7" s="320"/>
    </row>
    <row r="8" spans="1:19" s="152" customFormat="1" ht="16.2" thickBot="1">
      <c r="A8" s="160" t="s">
        <v>82</v>
      </c>
      <c r="B8" s="342">
        <f ca="1">TODAY()</f>
        <v>45082</v>
      </c>
      <c r="E8" s="325"/>
      <c r="F8" s="326"/>
      <c r="G8" s="327"/>
      <c r="H8" s="153"/>
      <c r="I8" s="325"/>
      <c r="J8" s="329"/>
      <c r="K8" s="330"/>
      <c r="L8" s="327"/>
      <c r="N8" s="162"/>
      <c r="O8" s="325"/>
      <c r="P8" s="330"/>
      <c r="Q8" s="333"/>
      <c r="R8" s="330"/>
      <c r="S8" s="327"/>
    </row>
    <row r="9" spans="6:18" s="152" customFormat="1" ht="13.8" thickTop="1">
      <c r="F9" s="161"/>
      <c r="H9" s="153"/>
      <c r="J9" s="153"/>
      <c r="N9" s="162"/>
      <c r="O9" s="163"/>
      <c r="Q9" s="162"/>
      <c r="R9" s="163"/>
    </row>
    <row r="10" spans="6:23" s="153" customFormat="1" ht="13.8" thickBot="1">
      <c r="F10" s="161"/>
      <c r="G10" s="153">
        <v>1</v>
      </c>
      <c r="I10" s="153">
        <v>2</v>
      </c>
      <c r="K10" s="153">
        <v>3</v>
      </c>
      <c r="L10" s="153">
        <v>4</v>
      </c>
      <c r="M10" s="153">
        <v>5</v>
      </c>
      <c r="N10" s="153">
        <v>6</v>
      </c>
      <c r="O10" s="153">
        <v>7</v>
      </c>
      <c r="P10" s="153">
        <v>8</v>
      </c>
      <c r="Q10" s="153">
        <v>9</v>
      </c>
      <c r="R10" s="153">
        <v>10</v>
      </c>
      <c r="S10" s="153">
        <v>11</v>
      </c>
      <c r="T10" s="153">
        <v>12</v>
      </c>
      <c r="V10" s="152"/>
      <c r="W10" s="152"/>
    </row>
    <row r="11" spans="1:23" s="136" customFormat="1" ht="40.2" thickTop="1">
      <c r="A11" s="211" t="str">
        <f>'DATA-CoP'!E2&amp;" /year"</f>
        <v>CAPEX COST /year</v>
      </c>
      <c r="B11" s="211" t="str">
        <f>'DATA-CoP'!F2</f>
        <v>Cost indicator</v>
      </c>
      <c r="C11" s="211"/>
      <c r="D11" s="212"/>
      <c r="E11" s="213" t="str">
        <f>'DATA-CoP'!M2</f>
        <v>Construction costs</v>
      </c>
      <c r="F11" s="214" t="s">
        <v>99</v>
      </c>
      <c r="G11" s="214" t="str">
        <f>'DATA-CoP'!N2</f>
        <v>Civil costs</v>
      </c>
      <c r="H11" s="214" t="s">
        <v>99</v>
      </c>
      <c r="I11" s="214" t="str">
        <f>'DATA-CoP'!P2</f>
        <v>Mechanical costs</v>
      </c>
      <c r="J11" s="214" t="s">
        <v>99</v>
      </c>
      <c r="K11" s="214" t="str">
        <f>'DATA-CoP'!R2</f>
        <v>Electrical costs</v>
      </c>
      <c r="L11" s="214" t="str">
        <f>'DATA-CoP'!T2</f>
        <v>Proces autom.</v>
      </c>
      <c r="M11" s="215" t="str">
        <f>'DATA-CoP'!V2</f>
        <v>First filling</v>
      </c>
      <c r="N11" s="215" t="str">
        <f>'DATA-CoP'!W2</f>
        <v>General facilities</v>
      </c>
      <c r="O11" s="215" t="str">
        <f>'DATA-CoP'!X2</f>
        <v>General building equipment costs</v>
      </c>
      <c r="P11" s="215" t="str">
        <f>'DATA-CoP'!Y2</f>
        <v>Protection costs</v>
      </c>
      <c r="Q11" s="215" t="str">
        <f>'DATA-CoP'!Z2</f>
        <v>Design / supervision treatment</v>
      </c>
      <c r="R11" s="215" t="str">
        <f>'DATA-CoP'!AA2</f>
        <v>Design / supervision pipelines</v>
      </c>
      <c r="S11" s="215" t="str">
        <f>'DATA-CoP'!AB2</f>
        <v>miscellaneouse additional costs</v>
      </c>
      <c r="T11" s="215" t="str">
        <f>'DATA-CoP'!AC2</f>
        <v>Construction interest costs</v>
      </c>
      <c r="U11" s="216" t="str">
        <f>'DATA-CoP'!AD2</f>
        <v>CAPEX COSTS</v>
      </c>
      <c r="V11" s="135"/>
      <c r="W11" s="135"/>
    </row>
    <row r="12" spans="1:23" s="136" customFormat="1" ht="26.4">
      <c r="A12" s="217" t="str">
        <f>'DATA-CoP'!E3</f>
        <v>process name</v>
      </c>
      <c r="B12" s="217" t="str">
        <f>'DATA-CoP'!F3</f>
        <v>range</v>
      </c>
      <c r="C12" s="217" t="str">
        <f>'DATA-CoP'!G3</f>
        <v>Parameter 1</v>
      </c>
      <c r="D12" s="218" t="str">
        <f>'DATA-CoP'!K2</f>
        <v>range function</v>
      </c>
      <c r="E12" s="219" t="s">
        <v>37</v>
      </c>
      <c r="F12" s="220"/>
      <c r="G12" s="220"/>
      <c r="H12" s="220"/>
      <c r="I12" s="220"/>
      <c r="J12" s="220"/>
      <c r="K12" s="220"/>
      <c r="L12" s="220"/>
      <c r="M12" s="221"/>
      <c r="N12" s="221" t="str">
        <f>'DATA-CoP'!W5&amp;"%"</f>
        <v>5%</v>
      </c>
      <c r="O12" s="221" t="str">
        <f>'DATA-CoP'!X5&amp;"%"</f>
        <v>2%</v>
      </c>
      <c r="P12" s="221" t="str">
        <f>'DATA-CoP'!Y5&amp;"%"</f>
        <v>1%</v>
      </c>
      <c r="Q12" s="221" t="str">
        <f>'DATA-CoP'!Z5&amp;"%"</f>
        <v>20%</v>
      </c>
      <c r="R12" s="221" t="str">
        <f>'DATA-CoP'!AA5&amp;"%"</f>
        <v>10%</v>
      </c>
      <c r="S12" s="221" t="str">
        <f>'DATA-CoP'!AB5&amp;"%"</f>
        <v>2%</v>
      </c>
      <c r="T12" s="221" t="str">
        <f>'DATA-CoP'!AC5&amp;"%"</f>
        <v>10%</v>
      </c>
      <c r="U12" s="222" t="str">
        <f>'DATA-CoP'!AD3</f>
        <v>TOTAL</v>
      </c>
      <c r="V12" s="135"/>
      <c r="W12" s="135"/>
    </row>
    <row r="13" spans="1:23" s="136" customFormat="1" ht="13.8" thickBot="1">
      <c r="A13" s="223"/>
      <c r="B13" s="223"/>
      <c r="C13" s="223"/>
      <c r="D13" s="224"/>
      <c r="E13" s="225"/>
      <c r="F13" s="226"/>
      <c r="G13" s="226"/>
      <c r="H13" s="226"/>
      <c r="I13" s="226"/>
      <c r="J13" s="226"/>
      <c r="K13" s="226"/>
      <c r="L13" s="226"/>
      <c r="M13" s="227"/>
      <c r="N13" s="227"/>
      <c r="O13" s="227"/>
      <c r="P13" s="227"/>
      <c r="Q13" s="227" t="str">
        <f>'DATA-CoP'!Z3</f>
        <v>Treatment</v>
      </c>
      <c r="R13" s="227" t="str">
        <f>'DATA-CoP'!AA3</f>
        <v>Pipelines etc.</v>
      </c>
      <c r="S13" s="227"/>
      <c r="T13" s="227"/>
      <c r="U13" s="222"/>
      <c r="V13" s="135" t="s">
        <v>89</v>
      </c>
      <c r="W13" s="135"/>
    </row>
    <row r="14" spans="1:24" s="156" customFormat="1" ht="16.8" thickBot="1" thickTop="1">
      <c r="A14" s="164" t="s">
        <v>90</v>
      </c>
      <c r="B14" s="165"/>
      <c r="C14" s="165"/>
      <c r="D14" s="166"/>
      <c r="E14" s="167">
        <f>SUM(E16:E54)</f>
        <v>2211760.1938808286</v>
      </c>
      <c r="F14" s="168" t="s">
        <v>103</v>
      </c>
      <c r="G14" s="169">
        <f>SUM(G16:G54)</f>
        <v>1285520.5055124566</v>
      </c>
      <c r="H14" s="168" t="s">
        <v>103</v>
      </c>
      <c r="I14" s="169">
        <f>SUM(I16:I54)</f>
        <v>305643.58225890994</v>
      </c>
      <c r="J14" s="168" t="s">
        <v>103</v>
      </c>
      <c r="K14" s="169">
        <f aca="true" t="shared" si="0" ref="K14:T14">SUM(K16:K54)</f>
        <v>620596.1061094619</v>
      </c>
      <c r="L14" s="169">
        <f t="shared" si="0"/>
        <v>0</v>
      </c>
      <c r="M14" s="170">
        <f t="shared" si="0"/>
        <v>0</v>
      </c>
      <c r="N14" s="170">
        <f t="shared" si="0"/>
        <v>110588.00969404144</v>
      </c>
      <c r="O14" s="170">
        <f t="shared" si="0"/>
        <v>44235.20387761657</v>
      </c>
      <c r="P14" s="170">
        <f t="shared" si="0"/>
        <v>22117.601938808286</v>
      </c>
      <c r="Q14" s="170">
        <f t="shared" si="0"/>
        <v>0</v>
      </c>
      <c r="R14" s="170">
        <f t="shared" si="0"/>
        <v>238870.10093912948</v>
      </c>
      <c r="S14" s="170">
        <f t="shared" si="0"/>
        <v>47774.020187825896</v>
      </c>
      <c r="T14" s="170">
        <f t="shared" si="0"/>
        <v>267534.51305182505</v>
      </c>
      <c r="U14" s="171">
        <f>ROUND(SUM(U16:U54),-3)</f>
        <v>2943000</v>
      </c>
      <c r="V14" s="172" t="s">
        <v>39</v>
      </c>
      <c r="W14" s="152"/>
      <c r="X14" s="173"/>
    </row>
    <row r="15" spans="1:23" s="154" customFormat="1" ht="14.4" thickBot="1" thickTop="1">
      <c r="A15" s="174"/>
      <c r="B15" s="175"/>
      <c r="C15" s="175"/>
      <c r="D15" s="175"/>
      <c r="E15" s="176"/>
      <c r="F15" s="177"/>
      <c r="G15" s="176"/>
      <c r="H15" s="177"/>
      <c r="I15" s="176"/>
      <c r="J15" s="177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52"/>
      <c r="W15" s="178"/>
    </row>
    <row r="16" spans="1:24" s="152" customFormat="1" ht="16.5" customHeight="1" thickTop="1">
      <c r="A16" s="228" t="str">
        <f>'DATA-CoP'!E6</f>
        <v>Win of infiltratieputten (example)</v>
      </c>
      <c r="B16" s="228" t="str">
        <f>'DATA-CoP'!F6</f>
        <v>Aantal putten (stuks)</v>
      </c>
      <c r="C16" s="179">
        <f>'DATA-CoP'!G6</f>
        <v>25.205479452054796</v>
      </c>
      <c r="D16" s="180" t="str">
        <f>'DATA-CoP'!K6</f>
        <v>OK</v>
      </c>
      <c r="E16" s="181">
        <f aca="true" t="shared" si="1" ref="E16:E53">G16+I16+K16</f>
        <v>2211760.1938808286</v>
      </c>
      <c r="F16" s="182"/>
      <c r="G16" s="183">
        <f>'DATA-CoP'!O6*F16+(1-F16)*'DATA-CoP'!O6*($P$4*$G$4+$S$4*$L$4)</f>
        <v>1285520.5055124566</v>
      </c>
      <c r="H16" s="182"/>
      <c r="I16" s="183">
        <f>'DATA-CoP'!Q6*H16+(1-H16)*'DATA-CoP'!Q6*($P$5*$G$5+$S$5*$L$5)</f>
        <v>305643.58225890994</v>
      </c>
      <c r="J16" s="182"/>
      <c r="K16" s="183">
        <f>'DATA-CoP'!S6*J16+(1-J16)*'DATA-CoP'!S6*($P$6*$G$6+$S$6*$L$6)</f>
        <v>620596.1061094619</v>
      </c>
      <c r="L16" s="183">
        <f>'DATA-CoP'!U6*$L$7</f>
        <v>0</v>
      </c>
      <c r="M16" s="184">
        <f>'DATA-CoP'!V6*$G$4</f>
        <v>0</v>
      </c>
      <c r="N16" s="184">
        <f>IF('DATA-CoP'!W6=0,0,'DATA-CoP'!W$5/100*$E16)</f>
        <v>110588.00969404144</v>
      </c>
      <c r="O16" s="184">
        <f>IF('DATA-CoP'!X6=0,0,'DATA-CoP'!X$5/100*$E16)</f>
        <v>44235.20387761657</v>
      </c>
      <c r="P16" s="184">
        <f>IF('DATA-CoP'!Y6=0,0,'DATA-CoP'!Y$5/100*$E16)</f>
        <v>22117.601938808286</v>
      </c>
      <c r="Q16" s="184">
        <f>IF('DATA-CoP'!Z6=0,0,'DATA-CoP'!$Z$5/100*(E16+N16+O16+P16))</f>
        <v>0</v>
      </c>
      <c r="R16" s="184">
        <f>IF('DATA-CoP'!AA6=0,0,'DATA-CoP'!$AA$5/100*(E16+N16+O16+P16))</f>
        <v>238870.10093912948</v>
      </c>
      <c r="S16" s="184">
        <f>IF('DATA-CoP'!AB6=0,0,'DATA-CoP'!AB$5/100*($E16+N16+O16+P16))</f>
        <v>47774.020187825896</v>
      </c>
      <c r="T16" s="184">
        <f>IF('DATA-CoP'!AC6=0,0,'DATA-CoP'!$AC$5/100*(E16+L16+N16+O16+P16+Q16+R16+S16))</f>
        <v>267534.51305182505</v>
      </c>
      <c r="U16" s="185">
        <f>E16+SUM(L16:T16)</f>
        <v>2942879.6435700753</v>
      </c>
      <c r="X16" s="163"/>
    </row>
    <row r="17" spans="1:24" s="152" customFormat="1" ht="16.5" customHeight="1">
      <c r="A17" s="229">
        <f>'DATA-CoP'!E7</f>
        <v>0</v>
      </c>
      <c r="B17" s="229">
        <f>'DATA-CoP'!F7</f>
        <v>0</v>
      </c>
      <c r="C17" s="186">
        <f>'DATA-CoP'!G7</f>
        <v>0</v>
      </c>
      <c r="D17" s="187">
        <f>'DATA-CoP'!K7</f>
        <v>0</v>
      </c>
      <c r="E17" s="188">
        <f t="shared" si="1"/>
        <v>0</v>
      </c>
      <c r="F17" s="189"/>
      <c r="G17" s="190">
        <f>'DATA-CoP'!O7*F17+(1-F17)*'DATA-CoP'!O7*($P$4*$G$4+$S$4*$L$4)</f>
        <v>0</v>
      </c>
      <c r="H17" s="189"/>
      <c r="I17" s="190">
        <f>'DATA-CoP'!Q7*H17+(1-H17)*'DATA-CoP'!Q7*($P$5*$G$5+$S$5*$L$5)</f>
        <v>0</v>
      </c>
      <c r="J17" s="189"/>
      <c r="K17" s="190">
        <f>'DATA-CoP'!S7*J17+(1-J17)*'DATA-CoP'!S7*($P$6*$G$6+$S$6*$L$6)</f>
        <v>0</v>
      </c>
      <c r="L17" s="190">
        <f>'DATA-CoP'!U7*$L$7</f>
        <v>0</v>
      </c>
      <c r="M17" s="191">
        <f>'DATA-CoP'!V7*$G$4</f>
        <v>0</v>
      </c>
      <c r="N17" s="191">
        <f>IF('DATA-CoP'!W7=0,0,'DATA-CoP'!W$5/100*$E17)</f>
        <v>0</v>
      </c>
      <c r="O17" s="191">
        <f>IF('DATA-CoP'!X7=0,0,'DATA-CoP'!X$5/100*$E17)</f>
        <v>0</v>
      </c>
      <c r="P17" s="191">
        <f>IF('DATA-CoP'!Y7=0,0,'DATA-CoP'!Y$5/100*$E17)</f>
        <v>0</v>
      </c>
      <c r="Q17" s="191">
        <f>IF('DATA-CoP'!Z7=0,0,'DATA-CoP'!$Z$5/100*(E17+N17+O17+P17))</f>
        <v>0</v>
      </c>
      <c r="R17" s="191">
        <f>IF('DATA-CoP'!AA7=0,0,'DATA-CoP'!$AA$5/100*(E17+N17+O17+P17))</f>
        <v>0</v>
      </c>
      <c r="S17" s="191">
        <f>IF('DATA-CoP'!AB7=0,0,'DATA-CoP'!AB$5/100*($E17+N17+O17+P17))</f>
        <v>0</v>
      </c>
      <c r="T17" s="191">
        <f>IF('DATA-CoP'!AC7=0,0,'DATA-CoP'!$AC$5/100*(E17+L17+N17+O17+P17+Q17+R17+S17))</f>
        <v>0</v>
      </c>
      <c r="U17" s="192">
        <f>E17+SUM(L17:T17)</f>
        <v>0</v>
      </c>
      <c r="X17" s="163"/>
    </row>
    <row r="18" spans="1:24" s="152" customFormat="1" ht="12.75">
      <c r="A18" s="229">
        <f>'DATA-CoP'!E8</f>
        <v>0</v>
      </c>
      <c r="B18" s="229">
        <f>'DATA-CoP'!F8</f>
        <v>0</v>
      </c>
      <c r="C18" s="186">
        <f>'DATA-CoP'!G8</f>
        <v>0</v>
      </c>
      <c r="D18" s="187">
        <f>'DATA-CoP'!K8</f>
        <v>0</v>
      </c>
      <c r="E18" s="188">
        <f t="shared" si="1"/>
        <v>0</v>
      </c>
      <c r="F18" s="189"/>
      <c r="G18" s="190">
        <f>'DATA-CoP'!O8*F18+(1-F18)*'DATA-CoP'!O8*($P$4*$G$4+$S$4*$L$4)</f>
        <v>0</v>
      </c>
      <c r="H18" s="189"/>
      <c r="I18" s="190">
        <f>'DATA-CoP'!Q8*H18+(1-H18)*'DATA-CoP'!Q8*($P$5*$G$5+$S$5*$L$5)</f>
        <v>0</v>
      </c>
      <c r="J18" s="189"/>
      <c r="K18" s="190">
        <f>'DATA-CoP'!S8*J18+(1-J18)*'DATA-CoP'!S8*($P$6*$G$6+$S$6*$L$6)</f>
        <v>0</v>
      </c>
      <c r="L18" s="190">
        <f>'DATA-CoP'!U8*$L$7</f>
        <v>0</v>
      </c>
      <c r="M18" s="191">
        <f>'DATA-CoP'!V8*$G$4</f>
        <v>0</v>
      </c>
      <c r="N18" s="191">
        <f>IF('DATA-CoP'!W8=0,0,'DATA-CoP'!W$5/100*$E18)</f>
        <v>0</v>
      </c>
      <c r="O18" s="191">
        <f>IF('DATA-CoP'!X8=0,0,'DATA-CoP'!X$5/100*$E18)</f>
        <v>0</v>
      </c>
      <c r="P18" s="191">
        <f>IF('DATA-CoP'!Y8=0,0,'DATA-CoP'!Y$5/100*$E18)</f>
        <v>0</v>
      </c>
      <c r="Q18" s="191">
        <f>IF('DATA-CoP'!Z8=0,0,'DATA-CoP'!$Z$5/100*(E18+N18+O18+P18))</f>
        <v>0</v>
      </c>
      <c r="R18" s="191">
        <f>IF('DATA-CoP'!AA8=0,0,'DATA-CoP'!$AA$5/100*(E18+N18+O18+P18))</f>
        <v>0</v>
      </c>
      <c r="S18" s="191">
        <f>IF('DATA-CoP'!AB8=0,0,'DATA-CoP'!AB$5/100*($E18+N18+O18+P18))</f>
        <v>0</v>
      </c>
      <c r="T18" s="191">
        <f>IF('DATA-CoP'!AC8=0,0,'DATA-CoP'!$AC$5/100*(E18+L18+N18+O18+P18+Q18+R18+S18))</f>
        <v>0</v>
      </c>
      <c r="U18" s="192">
        <f aca="true" t="shared" si="2" ref="U18:U53">E18+SUM(L18:T18)</f>
        <v>0</v>
      </c>
      <c r="X18" s="163"/>
    </row>
    <row r="19" spans="1:24" s="152" customFormat="1" ht="12.75">
      <c r="A19" s="229">
        <f>'DATA-CoP'!E9</f>
        <v>0</v>
      </c>
      <c r="B19" s="229">
        <f>'DATA-CoP'!F9</f>
        <v>0</v>
      </c>
      <c r="C19" s="186">
        <f>'DATA-CoP'!G9</f>
        <v>0</v>
      </c>
      <c r="D19" s="187">
        <f>'DATA-CoP'!K9</f>
        <v>0</v>
      </c>
      <c r="E19" s="188">
        <f t="shared" si="1"/>
        <v>0</v>
      </c>
      <c r="F19" s="189"/>
      <c r="G19" s="190">
        <f>'DATA-CoP'!O9*F19+(1-F19)*'DATA-CoP'!O9*($P$4*$G$4+$S$4*$L$4)</f>
        <v>0</v>
      </c>
      <c r="H19" s="189"/>
      <c r="I19" s="190">
        <f>'DATA-CoP'!Q9*H19+(1-H19)*'DATA-CoP'!Q9*($P$5*$G$5+$S$5*$L$5)</f>
        <v>0</v>
      </c>
      <c r="J19" s="189"/>
      <c r="K19" s="190">
        <f>'DATA-CoP'!S9*J19+(1-J19)*'DATA-CoP'!S9*($P$6*$G$6+$S$6*$L$6)</f>
        <v>0</v>
      </c>
      <c r="L19" s="190">
        <f>'DATA-CoP'!U9*$L$7</f>
        <v>0</v>
      </c>
      <c r="M19" s="191">
        <f>'DATA-CoP'!V9*$G$4</f>
        <v>0</v>
      </c>
      <c r="N19" s="191">
        <f>IF('DATA-CoP'!W9=0,0,'DATA-CoP'!W$5/100*$E19)</f>
        <v>0</v>
      </c>
      <c r="O19" s="191">
        <f>IF('DATA-CoP'!X9=0,0,'DATA-CoP'!X$5/100*$E19)</f>
        <v>0</v>
      </c>
      <c r="P19" s="191">
        <f>IF('DATA-CoP'!Y9=0,0,'DATA-CoP'!Y$5/100*$E19)</f>
        <v>0</v>
      </c>
      <c r="Q19" s="191">
        <f>IF('DATA-CoP'!Z9=0,0,'DATA-CoP'!$Z$5/100*(E19+N19+O19+P19))</f>
        <v>0</v>
      </c>
      <c r="R19" s="191">
        <f>IF('DATA-CoP'!AA9=0,0,'DATA-CoP'!$AA$5/100*(E19+N19+O19+P19))</f>
        <v>0</v>
      </c>
      <c r="S19" s="191">
        <f>IF('DATA-CoP'!AB9=0,0,'DATA-CoP'!AB$5/100*($E19+N19+O19+P19))</f>
        <v>0</v>
      </c>
      <c r="T19" s="191">
        <f>IF('DATA-CoP'!AC9=0,0,'DATA-CoP'!$AC$5/100*(E19+L19+N19+O19+P19+Q19+R19+S19))</f>
        <v>0</v>
      </c>
      <c r="U19" s="192">
        <f t="shared" si="2"/>
        <v>0</v>
      </c>
      <c r="X19" s="163"/>
    </row>
    <row r="20" spans="1:24" s="152" customFormat="1" ht="15" customHeight="1">
      <c r="A20" s="229">
        <f>'DATA-CoP'!E10</f>
        <v>0</v>
      </c>
      <c r="B20" s="229">
        <f>'DATA-CoP'!F10</f>
        <v>0</v>
      </c>
      <c r="C20" s="186">
        <f>'DATA-CoP'!G10</f>
        <v>0</v>
      </c>
      <c r="D20" s="187">
        <f>'DATA-CoP'!K10</f>
        <v>0</v>
      </c>
      <c r="E20" s="188">
        <f t="shared" si="1"/>
        <v>0</v>
      </c>
      <c r="F20" s="189"/>
      <c r="G20" s="190">
        <f>'DATA-CoP'!O10*F20+(1-F20)*'DATA-CoP'!O10*($P$4*$G$4+$S$4*$L$4)</f>
        <v>0</v>
      </c>
      <c r="H20" s="189"/>
      <c r="I20" s="190">
        <f>'DATA-CoP'!Q10*H20+(1-H20)*'DATA-CoP'!Q10*($P$5*$G$5+$S$5*$L$5)</f>
        <v>0</v>
      </c>
      <c r="J20" s="189"/>
      <c r="K20" s="190">
        <f>'DATA-CoP'!S10*J20+(1-J20)*'DATA-CoP'!S10*($P$6*$G$6+$S$6*$L$6)</f>
        <v>0</v>
      </c>
      <c r="L20" s="190">
        <f>'DATA-CoP'!U10*$L$7</f>
        <v>0</v>
      </c>
      <c r="M20" s="191">
        <f>'DATA-CoP'!V10*$G$4</f>
        <v>0</v>
      </c>
      <c r="N20" s="191">
        <f>IF('DATA-CoP'!W10=0,0,'DATA-CoP'!W$5/100*$E20)</f>
        <v>0</v>
      </c>
      <c r="O20" s="191">
        <f>IF('DATA-CoP'!X10=0,0,'DATA-CoP'!X$5/100*$E20)</f>
        <v>0</v>
      </c>
      <c r="P20" s="191">
        <f>IF('DATA-CoP'!Y10=0,0,'DATA-CoP'!Y$5/100*$E20)</f>
        <v>0</v>
      </c>
      <c r="Q20" s="191">
        <f>IF('DATA-CoP'!Z10=0,0,'DATA-CoP'!$Z$5/100*(E20+N20+O20+P20))</f>
        <v>0</v>
      </c>
      <c r="R20" s="191">
        <f>IF('DATA-CoP'!AA10=0,0,'DATA-CoP'!$AA$5/100*(E20+N20+O20+P20))</f>
        <v>0</v>
      </c>
      <c r="S20" s="191">
        <f>IF('DATA-CoP'!AB10=0,0,'DATA-CoP'!AB$5/100*($E20+N20+O20+P20))</f>
        <v>0</v>
      </c>
      <c r="T20" s="191">
        <f>IF('DATA-CoP'!AC10=0,0,'DATA-CoP'!$AC$5/100*(E20+L20+N20+O20+P20+Q20+R20+S20))</f>
        <v>0</v>
      </c>
      <c r="U20" s="192">
        <f t="shared" si="2"/>
        <v>0</v>
      </c>
      <c r="X20" s="163"/>
    </row>
    <row r="21" spans="1:24" s="152" customFormat="1" ht="12.75">
      <c r="A21" s="229">
        <f>'DATA-CoP'!E11</f>
        <v>0</v>
      </c>
      <c r="B21" s="229">
        <f>'DATA-CoP'!F11</f>
        <v>0</v>
      </c>
      <c r="C21" s="186">
        <f>'DATA-CoP'!G11</f>
        <v>0</v>
      </c>
      <c r="D21" s="187">
        <f>'DATA-CoP'!K11</f>
        <v>0</v>
      </c>
      <c r="E21" s="188">
        <f t="shared" si="1"/>
        <v>0</v>
      </c>
      <c r="F21" s="189"/>
      <c r="G21" s="190">
        <f>'DATA-CoP'!O11*F21+(1-F21)*'DATA-CoP'!O11*($P$4*$G$4+$S$4*$L$4)</f>
        <v>0</v>
      </c>
      <c r="H21" s="189"/>
      <c r="I21" s="190">
        <f>'DATA-CoP'!Q11*H21+(1-H21)*'DATA-CoP'!Q11*($P$5*$G$5+$S$5*$L$5)</f>
        <v>0</v>
      </c>
      <c r="J21" s="189"/>
      <c r="K21" s="190">
        <f>'DATA-CoP'!S11*J21+(1-J21)*'DATA-CoP'!S11*($P$6*$G$6+$S$6*$L$6)</f>
        <v>0</v>
      </c>
      <c r="L21" s="190">
        <f>'DATA-CoP'!U11*$L$7</f>
        <v>0</v>
      </c>
      <c r="M21" s="191">
        <f>'DATA-CoP'!V11*$G$4</f>
        <v>0</v>
      </c>
      <c r="N21" s="191">
        <f>IF('DATA-CoP'!W11=0,0,'DATA-CoP'!W$5/100*$E21)</f>
        <v>0</v>
      </c>
      <c r="O21" s="191">
        <f>IF('DATA-CoP'!X11=0,0,'DATA-CoP'!X$5/100*$E21)</f>
        <v>0</v>
      </c>
      <c r="P21" s="191">
        <f>IF('DATA-CoP'!Y11=0,0,'DATA-CoP'!Y$5/100*$E21)</f>
        <v>0</v>
      </c>
      <c r="Q21" s="191">
        <f>IF('DATA-CoP'!Z11=0,0,'DATA-CoP'!$Z$5/100*(E21+N21+O21+P21))</f>
        <v>0</v>
      </c>
      <c r="R21" s="191">
        <f>IF('DATA-CoP'!AA11=0,0,'DATA-CoP'!$AA$5/100*(E21+N21+O21+P21))</f>
        <v>0</v>
      </c>
      <c r="S21" s="191">
        <f>IF('DATA-CoP'!AB11=0,0,'DATA-CoP'!AB$5/100*($E21+N21+O21+P21))</f>
        <v>0</v>
      </c>
      <c r="T21" s="191">
        <f>IF('DATA-CoP'!AC11=0,0,'DATA-CoP'!$AC$5/100*(E21+L21+N21+O21+P21+Q21+R21+S21))</f>
        <v>0</v>
      </c>
      <c r="U21" s="192">
        <f t="shared" si="2"/>
        <v>0</v>
      </c>
      <c r="X21" s="163"/>
    </row>
    <row r="22" spans="1:24" s="152" customFormat="1" ht="12.75">
      <c r="A22" s="229">
        <f>'DATA-CoP'!E12</f>
        <v>0</v>
      </c>
      <c r="B22" s="229">
        <f>'DATA-CoP'!F12</f>
        <v>0</v>
      </c>
      <c r="C22" s="186">
        <f>'DATA-CoP'!G12</f>
        <v>0</v>
      </c>
      <c r="D22" s="187">
        <f>'DATA-CoP'!K12</f>
        <v>0</v>
      </c>
      <c r="E22" s="188">
        <f t="shared" si="1"/>
        <v>0</v>
      </c>
      <c r="F22" s="189"/>
      <c r="G22" s="190">
        <f>'DATA-CoP'!O12*F22+(1-F22)*'DATA-CoP'!O12*($P$4*$G$4+$S$4*$L$4)</f>
        <v>0</v>
      </c>
      <c r="H22" s="189"/>
      <c r="I22" s="190">
        <f>'DATA-CoP'!Q12*H22+(1-H22)*'DATA-CoP'!Q12*($P$5*$G$5+$S$5*$L$5)</f>
        <v>0</v>
      </c>
      <c r="J22" s="189"/>
      <c r="K22" s="190">
        <f>'DATA-CoP'!S12*J22+(1-J22)*'DATA-CoP'!S12*($P$6*$G$6+$S$6*$L$6)</f>
        <v>0</v>
      </c>
      <c r="L22" s="190">
        <f>'DATA-CoP'!U12*$L$7</f>
        <v>0</v>
      </c>
      <c r="M22" s="191">
        <f>'DATA-CoP'!V12*$G$4</f>
        <v>0</v>
      </c>
      <c r="N22" s="191">
        <f>IF('DATA-CoP'!W12=0,0,'DATA-CoP'!W$5/100*$E22)</f>
        <v>0</v>
      </c>
      <c r="O22" s="191">
        <f>IF('DATA-CoP'!X12=0,0,'DATA-CoP'!X$5/100*$E22)</f>
        <v>0</v>
      </c>
      <c r="P22" s="191">
        <f>IF('DATA-CoP'!Y12=0,0,'DATA-CoP'!Y$5/100*$E22)</f>
        <v>0</v>
      </c>
      <c r="Q22" s="191">
        <f>IF('DATA-CoP'!Z12=0,0,'DATA-CoP'!$Z$5/100*(E22+N22+O22+P22))</f>
        <v>0</v>
      </c>
      <c r="R22" s="191">
        <f>IF('DATA-CoP'!AA12=0,0,'DATA-CoP'!$AA$5/100*(E22+N22+O22+P22))</f>
        <v>0</v>
      </c>
      <c r="S22" s="191">
        <f>IF('DATA-CoP'!AB12=0,0,'DATA-CoP'!AB$5/100*($E22+N22+O22+P22))</f>
        <v>0</v>
      </c>
      <c r="T22" s="191">
        <f>IF('DATA-CoP'!AC12=0,0,'DATA-CoP'!$AC$5/100*(E22+L22+N22+O22+P22+Q22+R22+S22))</f>
        <v>0</v>
      </c>
      <c r="U22" s="192">
        <f t="shared" si="2"/>
        <v>0</v>
      </c>
      <c r="X22" s="163"/>
    </row>
    <row r="23" spans="1:24" s="152" customFormat="1" ht="12.75">
      <c r="A23" s="229">
        <f>'DATA-CoP'!E13</f>
        <v>0</v>
      </c>
      <c r="B23" s="229">
        <f>'DATA-CoP'!F13</f>
        <v>0</v>
      </c>
      <c r="C23" s="186">
        <f>'DATA-CoP'!G13</f>
        <v>0</v>
      </c>
      <c r="D23" s="187">
        <f>'DATA-CoP'!K13</f>
        <v>0</v>
      </c>
      <c r="E23" s="188">
        <f t="shared" si="1"/>
        <v>0</v>
      </c>
      <c r="F23" s="189"/>
      <c r="G23" s="190">
        <f>'DATA-CoP'!O13*F23+(1-F23)*'DATA-CoP'!O13*($P$4*$G$4+$S$4*$L$4)</f>
        <v>0</v>
      </c>
      <c r="H23" s="189"/>
      <c r="I23" s="190">
        <f>'DATA-CoP'!Q13*H23+(1-H23)*'DATA-CoP'!Q13*($P$5*$G$5+$S$5*$L$5)</f>
        <v>0</v>
      </c>
      <c r="J23" s="189"/>
      <c r="K23" s="190">
        <f>'DATA-CoP'!S13*J23+(1-J23)*'DATA-CoP'!S13*($P$6*$G$6+$S$6*$L$6)</f>
        <v>0</v>
      </c>
      <c r="L23" s="190">
        <f>'DATA-CoP'!U13*$L$7</f>
        <v>0</v>
      </c>
      <c r="M23" s="191">
        <f>'DATA-CoP'!V13*$G$4</f>
        <v>0</v>
      </c>
      <c r="N23" s="191">
        <f>IF('DATA-CoP'!W13=0,0,'DATA-CoP'!W$5/100*$E23)</f>
        <v>0</v>
      </c>
      <c r="O23" s="191">
        <f>IF('DATA-CoP'!X13=0,0,'DATA-CoP'!X$5/100*$E23)</f>
        <v>0</v>
      </c>
      <c r="P23" s="191">
        <f>IF('DATA-CoP'!Y13=0,0,'DATA-CoP'!Y$5/100*$E23)</f>
        <v>0</v>
      </c>
      <c r="Q23" s="191">
        <f>IF('DATA-CoP'!Z13=0,0,'DATA-CoP'!$Z$5/100*(E23+N23+O23+P23))</f>
        <v>0</v>
      </c>
      <c r="R23" s="191">
        <f>IF('DATA-CoP'!AA13=0,0,'DATA-CoP'!$AA$5/100*(E23+N23+O23+P23))</f>
        <v>0</v>
      </c>
      <c r="S23" s="191">
        <f>IF('DATA-CoP'!AB13=0,0,'DATA-CoP'!AB$5/100*($E23+N23+O23+P23))</f>
        <v>0</v>
      </c>
      <c r="T23" s="191">
        <f>IF('DATA-CoP'!AC13=0,0,'DATA-CoP'!$AC$5/100*(E23+L23+N23+O23+P23+Q23+R23+S23))</f>
        <v>0</v>
      </c>
      <c r="U23" s="192">
        <f t="shared" si="2"/>
        <v>0</v>
      </c>
      <c r="X23" s="163"/>
    </row>
    <row r="24" spans="1:24" s="152" customFormat="1" ht="12.75">
      <c r="A24" s="230">
        <f>'DATA-CoP'!E14</f>
        <v>0</v>
      </c>
      <c r="B24" s="229">
        <f>'DATA-CoP'!F14</f>
        <v>0</v>
      </c>
      <c r="C24" s="186">
        <f>'DATA-CoP'!G14</f>
        <v>0</v>
      </c>
      <c r="D24" s="187">
        <f>'DATA-CoP'!K14</f>
        <v>0</v>
      </c>
      <c r="E24" s="188">
        <f t="shared" si="1"/>
        <v>0</v>
      </c>
      <c r="F24" s="189"/>
      <c r="G24" s="190">
        <f>'DATA-CoP'!O14*F24+(1-F24)*'DATA-CoP'!O14*($P$4*$G$4+$S$4*$L$4)</f>
        <v>0</v>
      </c>
      <c r="H24" s="189"/>
      <c r="I24" s="190">
        <f>'DATA-CoP'!Q14*H24+(1-H24)*'DATA-CoP'!Q14*($P$5*$G$5+$S$5*$L$5)</f>
        <v>0</v>
      </c>
      <c r="J24" s="189"/>
      <c r="K24" s="190">
        <f>'DATA-CoP'!S14*J24+(1-J24)*'DATA-CoP'!S14*($P$6*$G$6+$S$6*$L$6)</f>
        <v>0</v>
      </c>
      <c r="L24" s="190">
        <f>'DATA-CoP'!U14*$L$7</f>
        <v>0</v>
      </c>
      <c r="M24" s="191">
        <f>'DATA-CoP'!V14*$G$4</f>
        <v>0</v>
      </c>
      <c r="N24" s="191">
        <f>IF('DATA-CoP'!W14=0,0,'DATA-CoP'!W$5/100*$E24)</f>
        <v>0</v>
      </c>
      <c r="O24" s="191">
        <f>IF('DATA-CoP'!X14=0,0,'DATA-CoP'!X$5/100*$E24)</f>
        <v>0</v>
      </c>
      <c r="P24" s="191">
        <f>IF('DATA-CoP'!Y14=0,0,'DATA-CoP'!Y$5/100*$E24)</f>
        <v>0</v>
      </c>
      <c r="Q24" s="191">
        <f>IF('DATA-CoP'!Z14=0,0,'DATA-CoP'!$Z$5/100*(E24+N24+O24+P24))</f>
        <v>0</v>
      </c>
      <c r="R24" s="191">
        <f>IF('DATA-CoP'!AA14=0,0,'DATA-CoP'!$AA$5/100*(E24+N24+O24+P24))</f>
        <v>0</v>
      </c>
      <c r="S24" s="191">
        <f>IF('DATA-CoP'!AB14=0,0,'DATA-CoP'!AB$5/100*($E24+N24+O24+P24))</f>
        <v>0</v>
      </c>
      <c r="T24" s="191">
        <f>IF('DATA-CoP'!AC14=0,0,'DATA-CoP'!$AC$5/100*(E24+L24+N24+O24+P24+Q24+R24+S24))</f>
        <v>0</v>
      </c>
      <c r="U24" s="192">
        <f t="shared" si="2"/>
        <v>0</v>
      </c>
      <c r="X24" s="163"/>
    </row>
    <row r="25" spans="1:24" s="152" customFormat="1" ht="12.75">
      <c r="A25" s="230">
        <f>'DATA-CoP'!E15</f>
        <v>0</v>
      </c>
      <c r="B25" s="229">
        <f>'DATA-CoP'!F15</f>
        <v>0</v>
      </c>
      <c r="C25" s="186">
        <f>'DATA-CoP'!G15</f>
        <v>0</v>
      </c>
      <c r="D25" s="187">
        <f>'DATA-CoP'!K15</f>
        <v>0</v>
      </c>
      <c r="E25" s="188">
        <f t="shared" si="1"/>
        <v>0</v>
      </c>
      <c r="F25" s="189"/>
      <c r="G25" s="190">
        <f>'DATA-CoP'!O15*F25+(1-F25)*'DATA-CoP'!O15*($P$4*$G$4+$S$4*$L$4)</f>
        <v>0</v>
      </c>
      <c r="H25" s="189"/>
      <c r="I25" s="190">
        <f>'DATA-CoP'!Q15*H25+(1-H25)*'DATA-CoP'!Q15*($P$5*$G$5+$S$5*$L$5)</f>
        <v>0</v>
      </c>
      <c r="J25" s="189"/>
      <c r="K25" s="190">
        <f>'DATA-CoP'!S15*J25+(1-J25)*'DATA-CoP'!S15*($P$6*$G$6+$S$6*$L$6)</f>
        <v>0</v>
      </c>
      <c r="L25" s="190">
        <f>'DATA-CoP'!U15*$L$7</f>
        <v>0</v>
      </c>
      <c r="M25" s="191">
        <f>'DATA-CoP'!V15*$G$4</f>
        <v>0</v>
      </c>
      <c r="N25" s="191">
        <f>IF('DATA-CoP'!W15=0,0,'DATA-CoP'!W$5/100*$E25)</f>
        <v>0</v>
      </c>
      <c r="O25" s="191">
        <f>IF('DATA-CoP'!X15=0,0,'DATA-CoP'!X$5/100*$E25)</f>
        <v>0</v>
      </c>
      <c r="P25" s="191">
        <f>IF('DATA-CoP'!Y15=0,0,'DATA-CoP'!Y$5/100*$E25)</f>
        <v>0</v>
      </c>
      <c r="Q25" s="191">
        <f>IF('DATA-CoP'!Z15=0,0,'DATA-CoP'!$Z$5/100*(E25+N25+O25+P25))</f>
        <v>0</v>
      </c>
      <c r="R25" s="191">
        <f>IF('DATA-CoP'!AA15=0,0,'DATA-CoP'!$AA$5/100*(E25+N25+O25+P25))</f>
        <v>0</v>
      </c>
      <c r="S25" s="191">
        <f>IF('DATA-CoP'!AB15=0,0,'DATA-CoP'!AB$5/100*($E25+N25+O25+P25))</f>
        <v>0</v>
      </c>
      <c r="T25" s="191">
        <f>IF('DATA-CoP'!AC15=0,0,'DATA-CoP'!$AC$5/100*(E25+L25+N25+O25+P25+Q25+R25+S25))</f>
        <v>0</v>
      </c>
      <c r="U25" s="192">
        <f t="shared" si="2"/>
        <v>0</v>
      </c>
      <c r="X25" s="163"/>
    </row>
    <row r="26" spans="1:24" s="152" customFormat="1" ht="12.75">
      <c r="A26" s="230">
        <f>'DATA-CoP'!E16</f>
        <v>0</v>
      </c>
      <c r="B26" s="229">
        <f>'DATA-CoP'!F16</f>
        <v>0</v>
      </c>
      <c r="C26" s="186">
        <f>'DATA-CoP'!G16</f>
        <v>0</v>
      </c>
      <c r="D26" s="187">
        <f>'DATA-CoP'!K16</f>
        <v>0</v>
      </c>
      <c r="E26" s="188">
        <f t="shared" si="1"/>
        <v>0</v>
      </c>
      <c r="F26" s="189"/>
      <c r="G26" s="190">
        <f>'DATA-CoP'!O16*F26+(1-F26)*'DATA-CoP'!O16*($P$4*$G$4+$S$4*$L$4)</f>
        <v>0</v>
      </c>
      <c r="H26" s="189"/>
      <c r="I26" s="190">
        <f>'DATA-CoP'!Q16*H26+(1-H26)*'DATA-CoP'!Q16*($P$5*$G$5+$S$5*$L$5)</f>
        <v>0</v>
      </c>
      <c r="J26" s="189"/>
      <c r="K26" s="190">
        <f>'DATA-CoP'!S16*J26+(1-J26)*'DATA-CoP'!S16*($P$6*$G$6+$S$6*$L$6)</f>
        <v>0</v>
      </c>
      <c r="L26" s="190">
        <f>'DATA-CoP'!U16*$L$7</f>
        <v>0</v>
      </c>
      <c r="M26" s="191">
        <f>'DATA-CoP'!V16*$G$4</f>
        <v>0</v>
      </c>
      <c r="N26" s="191">
        <f>IF('DATA-CoP'!W16=0,0,'DATA-CoP'!W$5/100*$E26)</f>
        <v>0</v>
      </c>
      <c r="O26" s="191">
        <f>IF('DATA-CoP'!X16=0,0,'DATA-CoP'!X$5/100*$E26)</f>
        <v>0</v>
      </c>
      <c r="P26" s="191">
        <f>IF('DATA-CoP'!Y16=0,0,'DATA-CoP'!Y$5/100*$E26)</f>
        <v>0</v>
      </c>
      <c r="Q26" s="191">
        <f>IF('DATA-CoP'!Z16=0,0,'DATA-CoP'!$Z$5/100*(E26+N26+O26+P26))</f>
        <v>0</v>
      </c>
      <c r="R26" s="191">
        <f>IF('DATA-CoP'!AA16=0,0,'DATA-CoP'!$AA$5/100*(E26+N26+O26+P26))</f>
        <v>0</v>
      </c>
      <c r="S26" s="191">
        <f>IF('DATA-CoP'!AB16=0,0,'DATA-CoP'!AB$5/100*($E26+N26+O26+P26))</f>
        <v>0</v>
      </c>
      <c r="T26" s="191">
        <f>IF('DATA-CoP'!AC16=0,0,'DATA-CoP'!$AC$5/100*(E26+L26+N26+O26+P26+Q26+R26+S26))</f>
        <v>0</v>
      </c>
      <c r="U26" s="192">
        <f t="shared" si="2"/>
        <v>0</v>
      </c>
      <c r="X26" s="163"/>
    </row>
    <row r="27" spans="1:24" s="152" customFormat="1" ht="12.75">
      <c r="A27" s="230">
        <f>'DATA-CoP'!E17</f>
        <v>0</v>
      </c>
      <c r="B27" s="229">
        <f>'DATA-CoP'!F17</f>
        <v>0</v>
      </c>
      <c r="C27" s="186">
        <f>'DATA-CoP'!G17</f>
        <v>0</v>
      </c>
      <c r="D27" s="187">
        <f>'DATA-CoP'!K17</f>
        <v>0</v>
      </c>
      <c r="E27" s="188">
        <f t="shared" si="1"/>
        <v>0</v>
      </c>
      <c r="F27" s="189"/>
      <c r="G27" s="190">
        <f>'DATA-CoP'!O17*F27+(1-F27)*'DATA-CoP'!O17*($P$4*$G$4+$S$4*$L$4)</f>
        <v>0</v>
      </c>
      <c r="H27" s="189"/>
      <c r="I27" s="190">
        <f>'DATA-CoP'!Q17*H27+(1-H27)*'DATA-CoP'!Q17*($P$5*$G$5+$S$5*$L$5)</f>
        <v>0</v>
      </c>
      <c r="J27" s="189"/>
      <c r="K27" s="190">
        <f>'DATA-CoP'!S17*J27+(1-J27)*'DATA-CoP'!S17*($P$6*$G$6+$S$6*$L$6)</f>
        <v>0</v>
      </c>
      <c r="L27" s="190">
        <f>'DATA-CoP'!U17*$L$7</f>
        <v>0</v>
      </c>
      <c r="M27" s="191">
        <f>'DATA-CoP'!V17*$G$4</f>
        <v>0</v>
      </c>
      <c r="N27" s="191">
        <f>IF('DATA-CoP'!W17=0,0,'DATA-CoP'!W$5/100*$E27)</f>
        <v>0</v>
      </c>
      <c r="O27" s="191">
        <f>IF('DATA-CoP'!X17=0,0,'DATA-CoP'!X$5/100*$E27)</f>
        <v>0</v>
      </c>
      <c r="P27" s="191">
        <f>IF('DATA-CoP'!Y17=0,0,'DATA-CoP'!Y$5/100*$E27)</f>
        <v>0</v>
      </c>
      <c r="Q27" s="191">
        <f>IF('DATA-CoP'!Z17=0,0,'DATA-CoP'!$Z$5/100*(E27+N27+O27+P27))</f>
        <v>0</v>
      </c>
      <c r="R27" s="191">
        <f>IF('DATA-CoP'!AA17=0,0,'DATA-CoP'!$AA$5/100*(E27+N27+O27+P27))</f>
        <v>0</v>
      </c>
      <c r="S27" s="191">
        <f>IF('DATA-CoP'!AB17=0,0,'DATA-CoP'!AB$5/100*($E27+N27+O27+P27))</f>
        <v>0</v>
      </c>
      <c r="T27" s="191">
        <f>IF('DATA-CoP'!AC17=0,0,'DATA-CoP'!$AC$5/100*(E27+L27+N27+O27+P27+Q27+R27+S27))</f>
        <v>0</v>
      </c>
      <c r="U27" s="192">
        <f t="shared" si="2"/>
        <v>0</v>
      </c>
      <c r="X27" s="163"/>
    </row>
    <row r="28" spans="1:24" s="152" customFormat="1" ht="12.75">
      <c r="A28" s="230">
        <f>'DATA-CoP'!E18</f>
        <v>0</v>
      </c>
      <c r="B28" s="229">
        <f>'DATA-CoP'!F18</f>
        <v>0</v>
      </c>
      <c r="C28" s="186">
        <f>'DATA-CoP'!G18</f>
        <v>0</v>
      </c>
      <c r="D28" s="187">
        <f>'DATA-CoP'!K18</f>
        <v>0</v>
      </c>
      <c r="E28" s="188">
        <f t="shared" si="1"/>
        <v>0</v>
      </c>
      <c r="F28" s="189"/>
      <c r="G28" s="190">
        <f>'DATA-CoP'!O18*F28+(1-F28)*'DATA-CoP'!O18*($P$4*$G$4+$S$4*$L$4)</f>
        <v>0</v>
      </c>
      <c r="H28" s="189"/>
      <c r="I28" s="190">
        <f>'DATA-CoP'!Q18*H28+(1-H28)*'DATA-CoP'!Q18*($P$5*$G$5+$S$5*$L$5)</f>
        <v>0</v>
      </c>
      <c r="J28" s="189"/>
      <c r="K28" s="190">
        <f>'DATA-CoP'!S18*J28+(1-J28)*'DATA-CoP'!S18*($P$6*$G$6+$S$6*$L$6)</f>
        <v>0</v>
      </c>
      <c r="L28" s="190">
        <f>'DATA-CoP'!U18*$L$7</f>
        <v>0</v>
      </c>
      <c r="M28" s="191">
        <f>'DATA-CoP'!V18*$G$4</f>
        <v>0</v>
      </c>
      <c r="N28" s="191">
        <f>IF('DATA-CoP'!W18=0,0,'DATA-CoP'!W$5/100*$E28)</f>
        <v>0</v>
      </c>
      <c r="O28" s="191">
        <f>IF('DATA-CoP'!X18=0,0,'DATA-CoP'!X$5/100*$E28)</f>
        <v>0</v>
      </c>
      <c r="P28" s="191">
        <f>IF('DATA-CoP'!Y18=0,0,'DATA-CoP'!Y$5/100*$E28)</f>
        <v>0</v>
      </c>
      <c r="Q28" s="191">
        <f>IF('DATA-CoP'!Z18=0,0,'DATA-CoP'!$Z$5/100*(E28+N28+O28+P28))</f>
        <v>0</v>
      </c>
      <c r="R28" s="191">
        <f>IF('DATA-CoP'!AA18=0,0,'DATA-CoP'!$AA$5/100*(E28+N28+O28+P28))</f>
        <v>0</v>
      </c>
      <c r="S28" s="191">
        <f>IF('DATA-CoP'!AB18=0,0,'DATA-CoP'!AB$5/100*($E28+N28+O28+P28))</f>
        <v>0</v>
      </c>
      <c r="T28" s="191">
        <f>IF('DATA-CoP'!AC18=0,0,'DATA-CoP'!$AC$5/100*(E28+L28+N28+O28+P28+Q28+R28+S28))</f>
        <v>0</v>
      </c>
      <c r="U28" s="192">
        <f t="shared" si="2"/>
        <v>0</v>
      </c>
      <c r="X28" s="163"/>
    </row>
    <row r="29" spans="1:24" s="152" customFormat="1" ht="12.75">
      <c r="A29" s="230">
        <f>'DATA-CoP'!E19</f>
        <v>0</v>
      </c>
      <c r="B29" s="229">
        <f>'DATA-CoP'!F19</f>
        <v>0</v>
      </c>
      <c r="C29" s="186">
        <f>'DATA-CoP'!G19</f>
        <v>0</v>
      </c>
      <c r="D29" s="187">
        <f>'DATA-CoP'!K19</f>
        <v>0</v>
      </c>
      <c r="E29" s="188">
        <f t="shared" si="1"/>
        <v>0</v>
      </c>
      <c r="F29" s="189"/>
      <c r="G29" s="190">
        <f>'DATA-CoP'!O19*F29+(1-F29)*'DATA-CoP'!O19*($P$4*$G$4+$S$4*$L$4)</f>
        <v>0</v>
      </c>
      <c r="H29" s="189"/>
      <c r="I29" s="190">
        <f>'DATA-CoP'!Q19*H29+(1-H29)*'DATA-CoP'!Q19*($P$5*$G$5+$S$5*$L$5)</f>
        <v>0</v>
      </c>
      <c r="J29" s="189"/>
      <c r="K29" s="190">
        <f>'DATA-CoP'!S19*J29+(1-J29)*'DATA-CoP'!S19*($P$6*$G$6+$S$6*$L$6)</f>
        <v>0</v>
      </c>
      <c r="L29" s="190">
        <f>'DATA-CoP'!U19*$L$7</f>
        <v>0</v>
      </c>
      <c r="M29" s="191">
        <f>'DATA-CoP'!V19*$G$4</f>
        <v>0</v>
      </c>
      <c r="N29" s="191">
        <f>IF('DATA-CoP'!W19=0,0,'DATA-CoP'!W$5/100*$E29)</f>
        <v>0</v>
      </c>
      <c r="O29" s="191">
        <f>IF('DATA-CoP'!X19=0,0,'DATA-CoP'!X$5/100*$E29)</f>
        <v>0</v>
      </c>
      <c r="P29" s="191">
        <f>IF('DATA-CoP'!Y19=0,0,'DATA-CoP'!Y$5/100*$E29)</f>
        <v>0</v>
      </c>
      <c r="Q29" s="191">
        <f>IF('DATA-CoP'!Z19=0,0,'DATA-CoP'!$Z$5/100*(E29+N29+O29+P29))</f>
        <v>0</v>
      </c>
      <c r="R29" s="191">
        <f>IF('DATA-CoP'!AA19=0,0,'DATA-CoP'!$AA$5/100*(E29+N29+O29+P29))</f>
        <v>0</v>
      </c>
      <c r="S29" s="191">
        <f>IF('DATA-CoP'!AB19=0,0,'DATA-CoP'!AB$5/100*($E29+N29+O29+P29))</f>
        <v>0</v>
      </c>
      <c r="T29" s="191">
        <f>IF('DATA-CoP'!AC19=0,0,'DATA-CoP'!$AC$5/100*(E29+L29+N29+O29+P29+Q29+R29+S29))</f>
        <v>0</v>
      </c>
      <c r="U29" s="192">
        <f t="shared" si="2"/>
        <v>0</v>
      </c>
      <c r="X29" s="163"/>
    </row>
    <row r="30" spans="1:24" s="152" customFormat="1" ht="12.75">
      <c r="A30" s="230">
        <f>'DATA-CoP'!E20</f>
        <v>0</v>
      </c>
      <c r="B30" s="229">
        <f>'DATA-CoP'!F20</f>
        <v>0</v>
      </c>
      <c r="C30" s="186">
        <f>'DATA-CoP'!G20</f>
        <v>0</v>
      </c>
      <c r="D30" s="187">
        <f>'DATA-CoP'!K20</f>
        <v>0</v>
      </c>
      <c r="E30" s="188">
        <f t="shared" si="1"/>
        <v>0</v>
      </c>
      <c r="F30" s="189"/>
      <c r="G30" s="190">
        <f>'DATA-CoP'!O20*F30+(1-F30)*'DATA-CoP'!O20*($P$4*$G$4+$S$4*$L$4)</f>
        <v>0</v>
      </c>
      <c r="H30" s="189"/>
      <c r="I30" s="190">
        <f>'DATA-CoP'!Q20*H30+(1-H30)*'DATA-CoP'!Q20*($P$5*$G$5+$S$5*$L$5)</f>
        <v>0</v>
      </c>
      <c r="J30" s="189"/>
      <c r="K30" s="190">
        <f>'DATA-CoP'!S20*J30+(1-J30)*'DATA-CoP'!S20*($P$6*$G$6+$S$6*$L$6)</f>
        <v>0</v>
      </c>
      <c r="L30" s="190">
        <f>'DATA-CoP'!U20*$L$7</f>
        <v>0</v>
      </c>
      <c r="M30" s="191">
        <f>'DATA-CoP'!V20*$G$4</f>
        <v>0</v>
      </c>
      <c r="N30" s="191">
        <f>IF('DATA-CoP'!W20=0,0,'DATA-CoP'!W$5/100*$E30)</f>
        <v>0</v>
      </c>
      <c r="O30" s="191">
        <f>IF('DATA-CoP'!X20=0,0,'DATA-CoP'!X$5/100*$E30)</f>
        <v>0</v>
      </c>
      <c r="P30" s="191">
        <f>IF('DATA-CoP'!Y20=0,0,'DATA-CoP'!Y$5/100*$E30)</f>
        <v>0</v>
      </c>
      <c r="Q30" s="191">
        <f>IF('DATA-CoP'!Z20=0,0,'DATA-CoP'!$Z$5/100*(E30+N30+O30+P30))</f>
        <v>0</v>
      </c>
      <c r="R30" s="191">
        <f>IF('DATA-CoP'!AA20=0,0,'DATA-CoP'!$AA$5/100*(E30+N30+O30+P30))</f>
        <v>0</v>
      </c>
      <c r="S30" s="191">
        <f>IF('DATA-CoP'!AB20=0,0,'DATA-CoP'!AB$5/100*($E30+N30+O30+P30))</f>
        <v>0</v>
      </c>
      <c r="T30" s="191">
        <f>IF('DATA-CoP'!AC20=0,0,'DATA-CoP'!$AC$5/100*(E30+L30+N30+O30+P30+Q30+R30+S30))</f>
        <v>0</v>
      </c>
      <c r="U30" s="192">
        <f t="shared" si="2"/>
        <v>0</v>
      </c>
      <c r="X30" s="163"/>
    </row>
    <row r="31" spans="1:24" s="152" customFormat="1" ht="12.75">
      <c r="A31" s="230">
        <f>'DATA-CoP'!E21</f>
        <v>0</v>
      </c>
      <c r="B31" s="229">
        <f>'DATA-CoP'!F21</f>
        <v>0</v>
      </c>
      <c r="C31" s="186">
        <f>'DATA-CoP'!G21</f>
        <v>0</v>
      </c>
      <c r="D31" s="187">
        <f>'DATA-CoP'!K21</f>
        <v>0</v>
      </c>
      <c r="E31" s="188">
        <f t="shared" si="1"/>
        <v>0</v>
      </c>
      <c r="F31" s="189"/>
      <c r="G31" s="190">
        <f>'DATA-CoP'!O21*F31+(1-F31)*'DATA-CoP'!O21*($P$4*$G$4+$S$4*$L$4)</f>
        <v>0</v>
      </c>
      <c r="H31" s="189"/>
      <c r="I31" s="190">
        <f>'DATA-CoP'!Q21*H31+(1-H31)*'DATA-CoP'!Q21*($P$5*$G$5+$S$5*$L$5)</f>
        <v>0</v>
      </c>
      <c r="J31" s="189"/>
      <c r="K31" s="190">
        <f>'DATA-CoP'!S21*J31+(1-J31)*'DATA-CoP'!S21*($P$6*$G$6+$S$6*$L$6)</f>
        <v>0</v>
      </c>
      <c r="L31" s="190">
        <f>'DATA-CoP'!U21*$L$7</f>
        <v>0</v>
      </c>
      <c r="M31" s="191">
        <f>'DATA-CoP'!V21*$G$4</f>
        <v>0</v>
      </c>
      <c r="N31" s="191">
        <f>IF('DATA-CoP'!W21=0,0,'DATA-CoP'!W$5/100*$E31)</f>
        <v>0</v>
      </c>
      <c r="O31" s="191">
        <f>IF('DATA-CoP'!X21=0,0,'DATA-CoP'!X$5/100*$E31)</f>
        <v>0</v>
      </c>
      <c r="P31" s="191">
        <f>IF('DATA-CoP'!Y21=0,0,'DATA-CoP'!Y$5/100*$E31)</f>
        <v>0</v>
      </c>
      <c r="Q31" s="191">
        <f>IF('DATA-CoP'!Z21=0,0,'DATA-CoP'!$Z$5/100*(E31+N31+O31+P31))</f>
        <v>0</v>
      </c>
      <c r="R31" s="191">
        <f>IF('DATA-CoP'!AA21=0,0,'DATA-CoP'!$AA$5/100*(E31+N31+O31+P31))</f>
        <v>0</v>
      </c>
      <c r="S31" s="191">
        <f>IF('DATA-CoP'!AB21=0,0,'DATA-CoP'!AB$5/100*($E31+N31+O31+P31))</f>
        <v>0</v>
      </c>
      <c r="T31" s="191">
        <f>IF('DATA-CoP'!AC21=0,0,'DATA-CoP'!$AC$5/100*(E31+L31+N31+O31+P31+Q31+R31+S31))</f>
        <v>0</v>
      </c>
      <c r="U31" s="192">
        <f t="shared" si="2"/>
        <v>0</v>
      </c>
      <c r="X31" s="163"/>
    </row>
    <row r="32" spans="1:24" s="152" customFormat="1" ht="12.75">
      <c r="A32" s="230">
        <f>'DATA-CoP'!E22</f>
        <v>0</v>
      </c>
      <c r="B32" s="229">
        <f>'DATA-CoP'!F22</f>
        <v>0</v>
      </c>
      <c r="C32" s="186">
        <f>'DATA-CoP'!G22</f>
        <v>0</v>
      </c>
      <c r="D32" s="187">
        <f>'DATA-CoP'!K22</f>
        <v>0</v>
      </c>
      <c r="E32" s="188">
        <f t="shared" si="1"/>
        <v>0</v>
      </c>
      <c r="F32" s="189"/>
      <c r="G32" s="190">
        <f>'DATA-CoP'!O22*F32+(1-F32)*'DATA-CoP'!O22*($P$4*$G$4+$S$4*$L$4)</f>
        <v>0</v>
      </c>
      <c r="H32" s="189"/>
      <c r="I32" s="190">
        <f>'DATA-CoP'!Q22*H32+(1-H32)*'DATA-CoP'!Q22*($P$5*$G$5+$S$5*$L$5)</f>
        <v>0</v>
      </c>
      <c r="J32" s="189"/>
      <c r="K32" s="190">
        <f>'DATA-CoP'!S22*J32+(1-J32)*'DATA-CoP'!S22*($P$6*$G$6+$S$6*$L$6)</f>
        <v>0</v>
      </c>
      <c r="L32" s="190">
        <f>'DATA-CoP'!U22*$L$7</f>
        <v>0</v>
      </c>
      <c r="M32" s="191">
        <f>'DATA-CoP'!V22*$G$4</f>
        <v>0</v>
      </c>
      <c r="N32" s="191">
        <f>IF('DATA-CoP'!W22=0,0,'DATA-CoP'!W$5/100*$E32)</f>
        <v>0</v>
      </c>
      <c r="O32" s="191">
        <f>IF('DATA-CoP'!X22=0,0,'DATA-CoP'!X$5/100*$E32)</f>
        <v>0</v>
      </c>
      <c r="P32" s="191">
        <f>IF('DATA-CoP'!Y22=0,0,'DATA-CoP'!Y$5/100*$E32)</f>
        <v>0</v>
      </c>
      <c r="Q32" s="191">
        <f>IF('DATA-CoP'!Z22=0,0,'DATA-CoP'!$Z$5/100*(E32+N32+O32+P32))</f>
        <v>0</v>
      </c>
      <c r="R32" s="191">
        <f>IF('DATA-CoP'!AA22=0,0,'DATA-CoP'!$AA$5/100*(E32+N32+O32+P32))</f>
        <v>0</v>
      </c>
      <c r="S32" s="191">
        <f>IF('DATA-CoP'!AB22=0,0,'DATA-CoP'!AB$5/100*($E32+N32+O32+P32))</f>
        <v>0</v>
      </c>
      <c r="T32" s="191">
        <f>IF('DATA-CoP'!AC22=0,0,'DATA-CoP'!$AC$5/100*(E32+L32+N32+O32+P32+Q32+R32+S32))</f>
        <v>0</v>
      </c>
      <c r="U32" s="192">
        <f t="shared" si="2"/>
        <v>0</v>
      </c>
      <c r="W32" s="178"/>
      <c r="X32" s="163"/>
    </row>
    <row r="33" spans="1:24" s="152" customFormat="1" ht="12.75">
      <c r="A33" s="230">
        <f>'DATA-CoP'!E23</f>
        <v>0</v>
      </c>
      <c r="B33" s="229">
        <f>'DATA-CoP'!F23</f>
        <v>0</v>
      </c>
      <c r="C33" s="186">
        <f>'DATA-CoP'!G23</f>
        <v>0</v>
      </c>
      <c r="D33" s="187">
        <f>'DATA-CoP'!K23</f>
        <v>0</v>
      </c>
      <c r="E33" s="188">
        <f t="shared" si="1"/>
        <v>0</v>
      </c>
      <c r="F33" s="189"/>
      <c r="G33" s="190">
        <f>'DATA-CoP'!O23*F33+(1-F33)*'DATA-CoP'!O23*($P$4*$G$4+$S$4*$L$4)</f>
        <v>0</v>
      </c>
      <c r="H33" s="189"/>
      <c r="I33" s="190">
        <f>'DATA-CoP'!Q23*H33+(1-H33)*'DATA-CoP'!Q23*($P$5*$G$5+$S$5*$L$5)</f>
        <v>0</v>
      </c>
      <c r="J33" s="189"/>
      <c r="K33" s="190">
        <f>'DATA-CoP'!S23*J33+(1-J33)*'DATA-CoP'!S23*($P$6*$G$6+$S$6*$L$6)</f>
        <v>0</v>
      </c>
      <c r="L33" s="190">
        <f>'DATA-CoP'!U23*$L$7</f>
        <v>0</v>
      </c>
      <c r="M33" s="191">
        <f>'DATA-CoP'!V23*$G$4</f>
        <v>0</v>
      </c>
      <c r="N33" s="191">
        <f>IF('DATA-CoP'!W23=0,0,'DATA-CoP'!W$5/100*$E33)</f>
        <v>0</v>
      </c>
      <c r="O33" s="191">
        <f>IF('DATA-CoP'!X23=0,0,'DATA-CoP'!X$5/100*$E33)</f>
        <v>0</v>
      </c>
      <c r="P33" s="191">
        <f>IF('DATA-CoP'!Y23=0,0,'DATA-CoP'!Y$5/100*$E33)</f>
        <v>0</v>
      </c>
      <c r="Q33" s="191">
        <f>IF('DATA-CoP'!Z23=0,0,'DATA-CoP'!$Z$5/100*(E33+N33+O33+P33))</f>
        <v>0</v>
      </c>
      <c r="R33" s="191">
        <f>IF('DATA-CoP'!AA23=0,0,'DATA-CoP'!$AA$5/100*(E33+N33+O33+P33))</f>
        <v>0</v>
      </c>
      <c r="S33" s="191">
        <f>IF('DATA-CoP'!AB23=0,0,'DATA-CoP'!AB$5/100*($E33+N33+O33+P33))</f>
        <v>0</v>
      </c>
      <c r="T33" s="191">
        <f>IF('DATA-CoP'!AC23=0,0,'DATA-CoP'!$AC$5/100*(E33+L33+N33+O33+P33+Q33+R33+S33))</f>
        <v>0</v>
      </c>
      <c r="U33" s="192">
        <f t="shared" si="2"/>
        <v>0</v>
      </c>
      <c r="W33" s="178"/>
      <c r="X33" s="163"/>
    </row>
    <row r="34" spans="1:24" s="152" customFormat="1" ht="12.75">
      <c r="A34" s="230">
        <f>'DATA-CoP'!E24</f>
        <v>0</v>
      </c>
      <c r="B34" s="229">
        <f>'DATA-CoP'!F24</f>
        <v>0</v>
      </c>
      <c r="C34" s="186">
        <f>'DATA-CoP'!G24</f>
        <v>0</v>
      </c>
      <c r="D34" s="187">
        <f>'DATA-CoP'!K24</f>
        <v>0</v>
      </c>
      <c r="E34" s="188">
        <f t="shared" si="1"/>
        <v>0</v>
      </c>
      <c r="F34" s="189"/>
      <c r="G34" s="190">
        <f>'DATA-CoP'!O24*F34+(1-F34)*'DATA-CoP'!O24*($P$4*$G$4+$S$4*$L$4)</f>
        <v>0</v>
      </c>
      <c r="H34" s="189"/>
      <c r="I34" s="190">
        <f>'DATA-CoP'!Q24*H34+(1-H34)*'DATA-CoP'!Q24*($P$5*$G$5+$S$5*$L$5)</f>
        <v>0</v>
      </c>
      <c r="J34" s="189"/>
      <c r="K34" s="190">
        <f>'DATA-CoP'!S24*J34+(1-J34)*'DATA-CoP'!S24*($P$6*$G$6+$S$6*$L$6)</f>
        <v>0</v>
      </c>
      <c r="L34" s="190">
        <f>'DATA-CoP'!U24*$L$7</f>
        <v>0</v>
      </c>
      <c r="M34" s="191">
        <f>'DATA-CoP'!V24*$G$4</f>
        <v>0</v>
      </c>
      <c r="N34" s="191">
        <f>IF('DATA-CoP'!W24=0,0,'DATA-CoP'!W$5/100*$E34)</f>
        <v>0</v>
      </c>
      <c r="O34" s="191">
        <f>IF('DATA-CoP'!X24=0,0,'DATA-CoP'!X$5/100*$E34)</f>
        <v>0</v>
      </c>
      <c r="P34" s="191">
        <f>IF('DATA-CoP'!Y24=0,0,'DATA-CoP'!Y$5/100*$E34)</f>
        <v>0</v>
      </c>
      <c r="Q34" s="191">
        <f>IF('DATA-CoP'!Z24=0,0,'DATA-CoP'!$Z$5/100*(E34+N34+O34+P34))</f>
        <v>0</v>
      </c>
      <c r="R34" s="191">
        <f>IF('DATA-CoP'!AA24=0,0,'DATA-CoP'!$AA$5/100*(E34+N34+O34+P34))</f>
        <v>0</v>
      </c>
      <c r="S34" s="191">
        <f>IF('DATA-CoP'!AB24=0,0,'DATA-CoP'!AB$5/100*($E34+N34+O34+P34))</f>
        <v>0</v>
      </c>
      <c r="T34" s="191">
        <f>IF('DATA-CoP'!AC24=0,0,'DATA-CoP'!$AC$5/100*(E34+L34+N34+O34+P34+Q34+R34+S34))</f>
        <v>0</v>
      </c>
      <c r="U34" s="192">
        <f t="shared" si="2"/>
        <v>0</v>
      </c>
      <c r="W34" s="178"/>
      <c r="X34" s="163"/>
    </row>
    <row r="35" spans="1:24" s="152" customFormat="1" ht="12.75">
      <c r="A35" s="230">
        <f>'DATA-CoP'!E25</f>
        <v>0</v>
      </c>
      <c r="B35" s="229">
        <f>'DATA-CoP'!F25</f>
        <v>0</v>
      </c>
      <c r="C35" s="186">
        <f>'DATA-CoP'!G25</f>
        <v>0</v>
      </c>
      <c r="D35" s="187">
        <f>'DATA-CoP'!K25</f>
        <v>0</v>
      </c>
      <c r="E35" s="188">
        <f t="shared" si="1"/>
        <v>0</v>
      </c>
      <c r="F35" s="189"/>
      <c r="G35" s="190">
        <f>'DATA-CoP'!O25*F35+(1-F35)*'DATA-CoP'!O25*($P$4*$G$4+$S$4*$L$4)</f>
        <v>0</v>
      </c>
      <c r="H35" s="189"/>
      <c r="I35" s="190">
        <f>'DATA-CoP'!Q25*H35+(1-H35)*'DATA-CoP'!Q25*($P$5*$G$5+$S$5*$L$5)</f>
        <v>0</v>
      </c>
      <c r="J35" s="189"/>
      <c r="K35" s="190">
        <f>'DATA-CoP'!S25*J35+(1-J35)*'DATA-CoP'!S25*($P$6*$G$6+$S$6*$L$6)</f>
        <v>0</v>
      </c>
      <c r="L35" s="190">
        <f>'DATA-CoP'!U25*$L$7</f>
        <v>0</v>
      </c>
      <c r="M35" s="191">
        <f>'DATA-CoP'!V25*$G$4</f>
        <v>0</v>
      </c>
      <c r="N35" s="191">
        <f>IF('DATA-CoP'!W25=0,0,'DATA-CoP'!W$5/100*$E35)</f>
        <v>0</v>
      </c>
      <c r="O35" s="191">
        <f>IF('DATA-CoP'!X25=0,0,'DATA-CoP'!X$5/100*$E35)</f>
        <v>0</v>
      </c>
      <c r="P35" s="191">
        <f>IF('DATA-CoP'!Y25=0,0,'DATA-CoP'!Y$5/100*$E35)</f>
        <v>0</v>
      </c>
      <c r="Q35" s="191">
        <f>IF('DATA-CoP'!Z25=0,0,'DATA-CoP'!$Z$5/100*(E35+N35+O35+P35))</f>
        <v>0</v>
      </c>
      <c r="R35" s="191">
        <f>IF('DATA-CoP'!AA25=0,0,'DATA-CoP'!$AA$5/100*(E35+N35+O35+P35))</f>
        <v>0</v>
      </c>
      <c r="S35" s="191">
        <f>IF('DATA-CoP'!AB25=0,0,'DATA-CoP'!AB$5/100*($E35+N35+O35+P35))</f>
        <v>0</v>
      </c>
      <c r="T35" s="191">
        <f>IF('DATA-CoP'!AC25=0,0,'DATA-CoP'!$AC$5/100*(E35+L35+N35+O35+P35+Q35+R35+S35))</f>
        <v>0</v>
      </c>
      <c r="U35" s="192">
        <f t="shared" si="2"/>
        <v>0</v>
      </c>
      <c r="W35" s="178"/>
      <c r="X35" s="163"/>
    </row>
    <row r="36" spans="1:24" s="152" customFormat="1" ht="12.75">
      <c r="A36" s="230">
        <f>'DATA-CoP'!E26</f>
        <v>0</v>
      </c>
      <c r="B36" s="229">
        <f>'DATA-CoP'!F26</f>
        <v>0</v>
      </c>
      <c r="C36" s="186">
        <f>'DATA-CoP'!G26</f>
        <v>0</v>
      </c>
      <c r="D36" s="187">
        <f>'DATA-CoP'!K26</f>
        <v>0</v>
      </c>
      <c r="E36" s="188">
        <f t="shared" si="1"/>
        <v>0</v>
      </c>
      <c r="F36" s="189"/>
      <c r="G36" s="190">
        <f>'DATA-CoP'!O26*F36+(1-F36)*'DATA-CoP'!O26*($P$4*$G$4+$S$4*$L$4)</f>
        <v>0</v>
      </c>
      <c r="H36" s="189"/>
      <c r="I36" s="190">
        <f>'DATA-CoP'!Q26*H36+(1-H36)*'DATA-CoP'!Q26*($P$5*$G$5+$S$5*$L$5)</f>
        <v>0</v>
      </c>
      <c r="J36" s="189"/>
      <c r="K36" s="190">
        <f>'DATA-CoP'!S26*J36+(1-J36)*'DATA-CoP'!S26*($P$6*$G$6+$S$6*$L$6)</f>
        <v>0</v>
      </c>
      <c r="L36" s="190">
        <f>'DATA-CoP'!U26*$L$7</f>
        <v>0</v>
      </c>
      <c r="M36" s="191">
        <f>'DATA-CoP'!V26*$G$4</f>
        <v>0</v>
      </c>
      <c r="N36" s="191">
        <f>IF('DATA-CoP'!W26=0,0,'DATA-CoP'!W$5/100*$E36)</f>
        <v>0</v>
      </c>
      <c r="O36" s="191">
        <f>IF('DATA-CoP'!X26=0,0,'DATA-CoP'!X$5/100*$E36)</f>
        <v>0</v>
      </c>
      <c r="P36" s="191">
        <f>IF('DATA-CoP'!Y26=0,0,'DATA-CoP'!Y$5/100*$E36)</f>
        <v>0</v>
      </c>
      <c r="Q36" s="191">
        <f>IF('DATA-CoP'!Z26=0,0,'DATA-CoP'!$Z$5/100*(E36+N36+O36+P36))</f>
        <v>0</v>
      </c>
      <c r="R36" s="191">
        <f>IF('DATA-CoP'!AA26=0,0,'DATA-CoP'!$AA$5/100*(E36+N36+O36+P36))</f>
        <v>0</v>
      </c>
      <c r="S36" s="191">
        <f>IF('DATA-CoP'!AB26=0,0,'DATA-CoP'!AB$5/100*($E36+N36+O36+P36))</f>
        <v>0</v>
      </c>
      <c r="T36" s="191">
        <f>IF('DATA-CoP'!AC26=0,0,'DATA-CoP'!$AC$5/100*(E36+L36+N36+O36+P36+Q36+R36+S36))</f>
        <v>0</v>
      </c>
      <c r="U36" s="192">
        <f t="shared" si="2"/>
        <v>0</v>
      </c>
      <c r="W36" s="178"/>
      <c r="X36" s="163"/>
    </row>
    <row r="37" spans="1:24" s="152" customFormat="1" ht="12.75">
      <c r="A37" s="230">
        <f>'DATA-CoP'!E27</f>
        <v>0</v>
      </c>
      <c r="B37" s="229">
        <f>'DATA-CoP'!F27</f>
        <v>0</v>
      </c>
      <c r="C37" s="186">
        <f>'DATA-CoP'!G27</f>
        <v>0</v>
      </c>
      <c r="D37" s="187">
        <f>'DATA-CoP'!K27</f>
        <v>0</v>
      </c>
      <c r="E37" s="188">
        <f t="shared" si="1"/>
        <v>0</v>
      </c>
      <c r="F37" s="189"/>
      <c r="G37" s="190">
        <f>'DATA-CoP'!O27*F37+(1-F37)*'DATA-CoP'!O27*($P$4*$G$4+$S$4*$L$4)</f>
        <v>0</v>
      </c>
      <c r="H37" s="189"/>
      <c r="I37" s="190">
        <f>'DATA-CoP'!Q27*H37+(1-H37)*'DATA-CoP'!Q27*($P$5*$G$5+$S$5*$L$5)</f>
        <v>0</v>
      </c>
      <c r="J37" s="189"/>
      <c r="K37" s="190">
        <f>'DATA-CoP'!S27*J37+(1-J37)*'DATA-CoP'!S27*($P$6*$G$6+$S$6*$L$6)</f>
        <v>0</v>
      </c>
      <c r="L37" s="190">
        <f>'DATA-CoP'!U27*$L$7</f>
        <v>0</v>
      </c>
      <c r="M37" s="191">
        <f>'DATA-CoP'!V27*$G$4</f>
        <v>0</v>
      </c>
      <c r="N37" s="191">
        <f>IF('DATA-CoP'!W27=0,0,'DATA-CoP'!W$5/100*$E37)</f>
        <v>0</v>
      </c>
      <c r="O37" s="191">
        <f>IF('DATA-CoP'!X27=0,0,'DATA-CoP'!X$5/100*$E37)</f>
        <v>0</v>
      </c>
      <c r="P37" s="191">
        <f>IF('DATA-CoP'!Y27=0,0,'DATA-CoP'!Y$5/100*$E37)</f>
        <v>0</v>
      </c>
      <c r="Q37" s="191">
        <f>IF('DATA-CoP'!Z27=0,0,'DATA-CoP'!$Z$5/100*(E37+N37+O37+P37))</f>
        <v>0</v>
      </c>
      <c r="R37" s="191">
        <f>IF('DATA-CoP'!AA27=0,0,'DATA-CoP'!$AA$5/100*(E37+N37+O37+P37))</f>
        <v>0</v>
      </c>
      <c r="S37" s="191">
        <f>IF('DATA-CoP'!AB27=0,0,'DATA-CoP'!AB$5/100*($E37+N37+O37+P37))</f>
        <v>0</v>
      </c>
      <c r="T37" s="191">
        <f>IF('DATA-CoP'!AC27=0,0,'DATA-CoP'!$AC$5/100*(E37+L37+N37+O37+P37+Q37+R37+S37))</f>
        <v>0</v>
      </c>
      <c r="U37" s="192">
        <f t="shared" si="2"/>
        <v>0</v>
      </c>
      <c r="W37" s="178"/>
      <c r="X37" s="163"/>
    </row>
    <row r="38" spans="1:24" s="152" customFormat="1" ht="12.75">
      <c r="A38" s="230">
        <f>'DATA-CoP'!E28</f>
        <v>0</v>
      </c>
      <c r="B38" s="229">
        <f>'DATA-CoP'!F28</f>
        <v>0</v>
      </c>
      <c r="C38" s="186">
        <f>'DATA-CoP'!G28</f>
        <v>0</v>
      </c>
      <c r="D38" s="187">
        <f>'DATA-CoP'!K28</f>
        <v>0</v>
      </c>
      <c r="E38" s="188">
        <f t="shared" si="1"/>
        <v>0</v>
      </c>
      <c r="F38" s="189"/>
      <c r="G38" s="190">
        <f>'DATA-CoP'!O28*F38+(1-F38)*'DATA-CoP'!O28*($P$4*$G$4+$S$4*$L$4)</f>
        <v>0</v>
      </c>
      <c r="H38" s="189"/>
      <c r="I38" s="190">
        <f>'DATA-CoP'!Q28*H38+(1-H38)*'DATA-CoP'!Q28*($P$5*$G$5+$S$5*$L$5)</f>
        <v>0</v>
      </c>
      <c r="J38" s="189"/>
      <c r="K38" s="190">
        <f>'DATA-CoP'!S28*J38+(1-J38)*'DATA-CoP'!S28*($P$6*$G$6+$S$6*$L$6)</f>
        <v>0</v>
      </c>
      <c r="L38" s="190">
        <f>'DATA-CoP'!U28*$L$7</f>
        <v>0</v>
      </c>
      <c r="M38" s="191">
        <f>'DATA-CoP'!V28*$G$4</f>
        <v>0</v>
      </c>
      <c r="N38" s="191">
        <f>IF('DATA-CoP'!W28=0,0,'DATA-CoP'!W$5/100*$E38)</f>
        <v>0</v>
      </c>
      <c r="O38" s="191">
        <f>IF('DATA-CoP'!X28=0,0,'DATA-CoP'!X$5/100*$E38)</f>
        <v>0</v>
      </c>
      <c r="P38" s="191">
        <f>IF('DATA-CoP'!Y28=0,0,'DATA-CoP'!Y$5/100*$E38)</f>
        <v>0</v>
      </c>
      <c r="Q38" s="191">
        <f>IF('DATA-CoP'!Z28=0,0,'DATA-CoP'!$Z$5/100*(E38+N38+O38+P38))</f>
        <v>0</v>
      </c>
      <c r="R38" s="191">
        <f>IF('DATA-CoP'!AA28=0,0,'DATA-CoP'!$AA$5/100*(E38+N38+O38+P38))</f>
        <v>0</v>
      </c>
      <c r="S38" s="191">
        <f>IF('DATA-CoP'!AB28=0,0,'DATA-CoP'!AB$5/100*($E38+N38+O38+P38))</f>
        <v>0</v>
      </c>
      <c r="T38" s="191">
        <f>IF('DATA-CoP'!AC28=0,0,'DATA-CoP'!$AC$5/100*(E38+L38+N38+O38+P38+Q38+R38+S38))</f>
        <v>0</v>
      </c>
      <c r="U38" s="192">
        <f t="shared" si="2"/>
        <v>0</v>
      </c>
      <c r="W38" s="178"/>
      <c r="X38" s="163"/>
    </row>
    <row r="39" spans="1:24" s="152" customFormat="1" ht="12.75">
      <c r="A39" s="230">
        <f>'DATA-CoP'!E29</f>
        <v>0</v>
      </c>
      <c r="B39" s="229">
        <f>'DATA-CoP'!F29</f>
        <v>0</v>
      </c>
      <c r="C39" s="186">
        <f>'DATA-CoP'!G29</f>
        <v>0</v>
      </c>
      <c r="D39" s="187">
        <f>'DATA-CoP'!K29</f>
        <v>0</v>
      </c>
      <c r="E39" s="188">
        <f t="shared" si="1"/>
        <v>0</v>
      </c>
      <c r="F39" s="189"/>
      <c r="G39" s="190">
        <f>'DATA-CoP'!O29*F39+(1-F39)*'DATA-CoP'!O29*($P$4*$G$4+$S$4*$L$4)</f>
        <v>0</v>
      </c>
      <c r="H39" s="189"/>
      <c r="I39" s="190">
        <f>'DATA-CoP'!Q29*H39+(1-H39)*'DATA-CoP'!Q29*($P$5*$G$5+$S$5*$L$5)</f>
        <v>0</v>
      </c>
      <c r="J39" s="189"/>
      <c r="K39" s="190">
        <f>'DATA-CoP'!S29*J39+(1-J39)*'DATA-CoP'!S29*($P$6*$G$6+$S$6*$L$6)</f>
        <v>0</v>
      </c>
      <c r="L39" s="190">
        <f>'DATA-CoP'!U29*$L$7</f>
        <v>0</v>
      </c>
      <c r="M39" s="191">
        <f>'DATA-CoP'!V29*$G$4</f>
        <v>0</v>
      </c>
      <c r="N39" s="191">
        <f>IF('DATA-CoP'!W29=0,0,'DATA-CoP'!W$5/100*$E39)</f>
        <v>0</v>
      </c>
      <c r="O39" s="191">
        <f>IF('DATA-CoP'!X29=0,0,'DATA-CoP'!X$5/100*$E39)</f>
        <v>0</v>
      </c>
      <c r="P39" s="191">
        <f>IF('DATA-CoP'!Y29=0,0,'DATA-CoP'!Y$5/100*$E39)</f>
        <v>0</v>
      </c>
      <c r="Q39" s="191">
        <f>IF('DATA-CoP'!Z29=0,0,'DATA-CoP'!$Z$5/100*(E39+N39+O39+P39))</f>
        <v>0</v>
      </c>
      <c r="R39" s="191">
        <f>IF('DATA-CoP'!AA29=0,0,'DATA-CoP'!$AA$5/100*(E39+N39+O39+P39))</f>
        <v>0</v>
      </c>
      <c r="S39" s="191">
        <f>IF('DATA-CoP'!AB29=0,0,'DATA-CoP'!AB$5/100*($E39+N39+O39+P39))</f>
        <v>0</v>
      </c>
      <c r="T39" s="191">
        <f>IF('DATA-CoP'!AC29=0,0,'DATA-CoP'!$AC$5/100*(E39+L39+N39+O39+P39+Q39+R39+S39))</f>
        <v>0</v>
      </c>
      <c r="U39" s="192">
        <f t="shared" si="2"/>
        <v>0</v>
      </c>
      <c r="W39" s="178"/>
      <c r="X39" s="163"/>
    </row>
    <row r="40" spans="1:24" s="152" customFormat="1" ht="12.75">
      <c r="A40" s="230">
        <f>'DATA-CoP'!E30</f>
        <v>0</v>
      </c>
      <c r="B40" s="229">
        <f>'DATA-CoP'!F30</f>
        <v>0</v>
      </c>
      <c r="C40" s="186">
        <f>'DATA-CoP'!G30</f>
        <v>0</v>
      </c>
      <c r="D40" s="187">
        <f>'DATA-CoP'!K30</f>
        <v>0</v>
      </c>
      <c r="E40" s="188">
        <f t="shared" si="1"/>
        <v>0</v>
      </c>
      <c r="F40" s="189"/>
      <c r="G40" s="190">
        <f>'DATA-CoP'!O30*F40+(1-F40)*'DATA-CoP'!O30*($P$4*$G$4+$S$4*$L$4)</f>
        <v>0</v>
      </c>
      <c r="H40" s="189"/>
      <c r="I40" s="190">
        <f>'DATA-CoP'!Q30*H40+(1-H40)*'DATA-CoP'!Q30*($P$5*$G$5+$S$5*$L$5)</f>
        <v>0</v>
      </c>
      <c r="J40" s="189"/>
      <c r="K40" s="190">
        <f>'DATA-CoP'!S30*J40+(1-J40)*'DATA-CoP'!S30*($P$6*$G$6+$S$6*$L$6)</f>
        <v>0</v>
      </c>
      <c r="L40" s="190">
        <f>'DATA-CoP'!U30*$L$7</f>
        <v>0</v>
      </c>
      <c r="M40" s="191">
        <f>'DATA-CoP'!V30*$G$4</f>
        <v>0</v>
      </c>
      <c r="N40" s="191">
        <f>IF('DATA-CoP'!W30=0,0,'DATA-CoP'!W$5/100*$E40)</f>
        <v>0</v>
      </c>
      <c r="O40" s="191">
        <f>IF('DATA-CoP'!X30=0,0,'DATA-CoP'!X$5/100*$E40)</f>
        <v>0</v>
      </c>
      <c r="P40" s="191">
        <f>IF('DATA-CoP'!Y30=0,0,'DATA-CoP'!Y$5/100*$E40)</f>
        <v>0</v>
      </c>
      <c r="Q40" s="191">
        <f>IF('DATA-CoP'!Z30=0,0,'DATA-CoP'!$Z$5/100*(E40+N40+O40+P40))</f>
        <v>0</v>
      </c>
      <c r="R40" s="191">
        <f>IF('DATA-CoP'!AA30=0,0,'DATA-CoP'!$AA$5/100*(E40+N40+O40+P40))</f>
        <v>0</v>
      </c>
      <c r="S40" s="191">
        <f>IF('DATA-CoP'!AB30=0,0,'DATA-CoP'!AB$5/100*($E40+N40+O40+P40))</f>
        <v>0</v>
      </c>
      <c r="T40" s="191">
        <f>IF('DATA-CoP'!AC30=0,0,'DATA-CoP'!$AC$5/100*(E40+L40+N40+O40+P40+Q40+R40+S40))</f>
        <v>0</v>
      </c>
      <c r="U40" s="192">
        <f t="shared" si="2"/>
        <v>0</v>
      </c>
      <c r="W40" s="178"/>
      <c r="X40" s="163"/>
    </row>
    <row r="41" spans="1:24" s="152" customFormat="1" ht="12.75">
      <c r="A41" s="230">
        <f>'DATA-CoP'!E31</f>
        <v>0</v>
      </c>
      <c r="B41" s="229">
        <f>'DATA-CoP'!F31</f>
        <v>0</v>
      </c>
      <c r="C41" s="186">
        <f>'DATA-CoP'!G31</f>
        <v>0</v>
      </c>
      <c r="D41" s="187">
        <f>'DATA-CoP'!K31</f>
        <v>0</v>
      </c>
      <c r="E41" s="188">
        <f t="shared" si="1"/>
        <v>0</v>
      </c>
      <c r="F41" s="189"/>
      <c r="G41" s="190">
        <f>'DATA-CoP'!O31*F41+(1-F41)*'DATA-CoP'!O31*($P$4*$G$4+$S$4*$L$4)</f>
        <v>0</v>
      </c>
      <c r="H41" s="189"/>
      <c r="I41" s="190">
        <f>'DATA-CoP'!Q31*H41+(1-H41)*'DATA-CoP'!Q31*($P$5*$G$5+$S$5*$L$5)</f>
        <v>0</v>
      </c>
      <c r="J41" s="189"/>
      <c r="K41" s="190">
        <f>'DATA-CoP'!S31*J41+(1-J41)*'DATA-CoP'!S31*($P$6*$G$6+$S$6*$L$6)</f>
        <v>0</v>
      </c>
      <c r="L41" s="190">
        <f>'DATA-CoP'!U31*$L$7</f>
        <v>0</v>
      </c>
      <c r="M41" s="191">
        <f>'DATA-CoP'!V31*$G$4</f>
        <v>0</v>
      </c>
      <c r="N41" s="191">
        <f>IF('DATA-CoP'!W31=0,0,'DATA-CoP'!W$5/100*$E41)</f>
        <v>0</v>
      </c>
      <c r="O41" s="191">
        <f>IF('DATA-CoP'!X31=0,0,'DATA-CoP'!X$5/100*$E41)</f>
        <v>0</v>
      </c>
      <c r="P41" s="191">
        <f>IF('DATA-CoP'!Y31=0,0,'DATA-CoP'!Y$5/100*$E41)</f>
        <v>0</v>
      </c>
      <c r="Q41" s="191">
        <f>IF('DATA-CoP'!Z31=0,0,'DATA-CoP'!$Z$5/100*(E41+N41+O41+P41))</f>
        <v>0</v>
      </c>
      <c r="R41" s="191">
        <f>IF('DATA-CoP'!AA31=0,0,'DATA-CoP'!$AA$5/100*(E41+N41+O41+P41))</f>
        <v>0</v>
      </c>
      <c r="S41" s="191">
        <f>IF('DATA-CoP'!AB31=0,0,'DATA-CoP'!AB$5/100*($E41+N41+O41+P41))</f>
        <v>0</v>
      </c>
      <c r="T41" s="191">
        <f>IF('DATA-CoP'!AC31=0,0,'DATA-CoP'!$AC$5/100*(E41+L41+N41+O41+P41+Q41+R41+S41))</f>
        <v>0</v>
      </c>
      <c r="U41" s="192">
        <f t="shared" si="2"/>
        <v>0</v>
      </c>
      <c r="W41" s="178"/>
      <c r="X41" s="163"/>
    </row>
    <row r="42" spans="1:24" s="152" customFormat="1" ht="12.75">
      <c r="A42" s="230">
        <f>'DATA-CoP'!E32</f>
        <v>0</v>
      </c>
      <c r="B42" s="229">
        <f>'DATA-CoP'!F32</f>
        <v>0</v>
      </c>
      <c r="C42" s="186">
        <f>'DATA-CoP'!G32</f>
        <v>0</v>
      </c>
      <c r="D42" s="187">
        <f>'DATA-CoP'!K32</f>
        <v>0</v>
      </c>
      <c r="E42" s="188">
        <f t="shared" si="1"/>
        <v>0</v>
      </c>
      <c r="F42" s="189"/>
      <c r="G42" s="190">
        <f>'DATA-CoP'!O32*F42+(1-F42)*'DATA-CoP'!O32*($P$4*$G$4+$S$4*$L$4)</f>
        <v>0</v>
      </c>
      <c r="H42" s="189"/>
      <c r="I42" s="190">
        <f>'DATA-CoP'!Q32*H42+(1-H42)*'DATA-CoP'!Q32*($P$5*$G$5+$S$5*$L$5)</f>
        <v>0</v>
      </c>
      <c r="J42" s="189"/>
      <c r="K42" s="190">
        <f>'DATA-CoP'!S32*J42+(1-J42)*'DATA-CoP'!S32*($P$6*$G$6+$S$6*$L$6)</f>
        <v>0</v>
      </c>
      <c r="L42" s="190">
        <f>'DATA-CoP'!U32*$L$7</f>
        <v>0</v>
      </c>
      <c r="M42" s="191">
        <f>'DATA-CoP'!V32*$G$4</f>
        <v>0</v>
      </c>
      <c r="N42" s="191">
        <f>IF('DATA-CoP'!W32=0,0,'DATA-CoP'!W$5/100*$E42)</f>
        <v>0</v>
      </c>
      <c r="O42" s="191">
        <f>IF('DATA-CoP'!X32=0,0,'DATA-CoP'!X$5/100*$E42)</f>
        <v>0</v>
      </c>
      <c r="P42" s="191">
        <f>IF('DATA-CoP'!Y32=0,0,'DATA-CoP'!Y$5/100*$E42)</f>
        <v>0</v>
      </c>
      <c r="Q42" s="191">
        <f>IF('DATA-CoP'!Z32=0,0,'DATA-CoP'!$Z$5/100*(E42+N42+O42+P42))</f>
        <v>0</v>
      </c>
      <c r="R42" s="191">
        <f>IF('DATA-CoP'!AA32=0,0,'DATA-CoP'!$AA$5/100*(E42+N42+O42+P42))</f>
        <v>0</v>
      </c>
      <c r="S42" s="191">
        <f>IF('DATA-CoP'!AB32=0,0,'DATA-CoP'!AB$5/100*($E42+N42+O42+P42))</f>
        <v>0</v>
      </c>
      <c r="T42" s="191">
        <f>IF('DATA-CoP'!AC32=0,0,'DATA-CoP'!$AC$5/100*(E42+L42+N42+O42+P42+Q42+R42+S42))</f>
        <v>0</v>
      </c>
      <c r="U42" s="192">
        <f t="shared" si="2"/>
        <v>0</v>
      </c>
      <c r="W42" s="178"/>
      <c r="X42" s="163"/>
    </row>
    <row r="43" spans="1:24" s="152" customFormat="1" ht="12.75">
      <c r="A43" s="230">
        <f>'DATA-CoP'!E33</f>
        <v>0</v>
      </c>
      <c r="B43" s="229">
        <f>'DATA-CoP'!F33</f>
        <v>0</v>
      </c>
      <c r="C43" s="186">
        <f>'DATA-CoP'!G33</f>
        <v>0</v>
      </c>
      <c r="D43" s="187">
        <f>'DATA-CoP'!K33</f>
        <v>0</v>
      </c>
      <c r="E43" s="188">
        <f t="shared" si="1"/>
        <v>0</v>
      </c>
      <c r="F43" s="189"/>
      <c r="G43" s="190">
        <f>'DATA-CoP'!O33*F43+(1-F43)*'DATA-CoP'!O33*($P$4*$G$4+$S$4*$L$4)</f>
        <v>0</v>
      </c>
      <c r="H43" s="189"/>
      <c r="I43" s="190">
        <f>'DATA-CoP'!Q33*H43+(1-H43)*'DATA-CoP'!Q33*($P$5*$G$5+$S$5*$L$5)</f>
        <v>0</v>
      </c>
      <c r="J43" s="189"/>
      <c r="K43" s="190">
        <f>'DATA-CoP'!S33*J43+(1-J43)*'DATA-CoP'!S33*($P$6*$G$6+$S$6*$L$6)</f>
        <v>0</v>
      </c>
      <c r="L43" s="190">
        <f>'DATA-CoP'!U33*$L$7</f>
        <v>0</v>
      </c>
      <c r="M43" s="191">
        <f>'DATA-CoP'!V33*$G$4</f>
        <v>0</v>
      </c>
      <c r="N43" s="191">
        <f>IF('DATA-CoP'!W33=0,0,'DATA-CoP'!W$5/100*$E43)</f>
        <v>0</v>
      </c>
      <c r="O43" s="191">
        <f>IF('DATA-CoP'!X33=0,0,'DATA-CoP'!X$5/100*$E43)</f>
        <v>0</v>
      </c>
      <c r="P43" s="191">
        <f>IF('DATA-CoP'!Y33=0,0,'DATA-CoP'!Y$5/100*$E43)</f>
        <v>0</v>
      </c>
      <c r="Q43" s="191">
        <f>IF('DATA-CoP'!Z33=0,0,'DATA-CoP'!$Z$5/100*(E43+N43+O43+P43))</f>
        <v>0</v>
      </c>
      <c r="R43" s="191">
        <f>IF('DATA-CoP'!AA33=0,0,'DATA-CoP'!$AA$5/100*(E43+N43+O43+P43))</f>
        <v>0</v>
      </c>
      <c r="S43" s="191">
        <f>IF('DATA-CoP'!AB33=0,0,'DATA-CoP'!AB$5/100*($E43+N43+O43+P43))</f>
        <v>0</v>
      </c>
      <c r="T43" s="191">
        <f>IF('DATA-CoP'!AC33=0,0,'DATA-CoP'!$AC$5/100*(E43+L43+N43+O43+P43+Q43+R43+S43))</f>
        <v>0</v>
      </c>
      <c r="U43" s="192">
        <f t="shared" si="2"/>
        <v>0</v>
      </c>
      <c r="W43" s="178"/>
      <c r="X43" s="163"/>
    </row>
    <row r="44" spans="1:24" s="152" customFormat="1" ht="12.75">
      <c r="A44" s="229">
        <f>'DATA-CoP'!E34</f>
        <v>0</v>
      </c>
      <c r="B44" s="229">
        <f>'DATA-CoP'!F34</f>
        <v>0</v>
      </c>
      <c r="C44" s="186">
        <f>'DATA-CoP'!G34</f>
        <v>0</v>
      </c>
      <c r="D44" s="187">
        <f>'DATA-CoP'!K34</f>
        <v>0</v>
      </c>
      <c r="E44" s="188">
        <f t="shared" si="1"/>
        <v>0</v>
      </c>
      <c r="F44" s="189"/>
      <c r="G44" s="190">
        <f>'DATA-CoP'!O34*F44+(1-F44)*'DATA-CoP'!O34*($P$4*$G$4+$S$4*$L$4)</f>
        <v>0</v>
      </c>
      <c r="H44" s="189"/>
      <c r="I44" s="190">
        <f>'DATA-CoP'!Q34*H44+(1-H44)*'DATA-CoP'!Q34*($P$5*$G$5+$S$5*$L$5)</f>
        <v>0</v>
      </c>
      <c r="J44" s="189"/>
      <c r="K44" s="190">
        <f>'DATA-CoP'!S34*J44+(1-J44)*'DATA-CoP'!S34*($P$6*$G$6+$S$6*$L$6)</f>
        <v>0</v>
      </c>
      <c r="L44" s="190">
        <f>'DATA-CoP'!U34*$L$7</f>
        <v>0</v>
      </c>
      <c r="M44" s="191">
        <f>'DATA-CoP'!V34*$G$4</f>
        <v>0</v>
      </c>
      <c r="N44" s="191">
        <f>IF('DATA-CoP'!W34=0,0,'DATA-CoP'!W$5/100*$E44)</f>
        <v>0</v>
      </c>
      <c r="O44" s="191">
        <f>IF('DATA-CoP'!X34=0,0,'DATA-CoP'!X$5/100*$E44)</f>
        <v>0</v>
      </c>
      <c r="P44" s="191">
        <f>IF('DATA-CoP'!Y34=0,0,'DATA-CoP'!Y$5/100*$E44)</f>
        <v>0</v>
      </c>
      <c r="Q44" s="191">
        <f>IF('DATA-CoP'!Z34=0,0,'DATA-CoP'!$Z$5/100*(E44+N44+O44+P44))</f>
        <v>0</v>
      </c>
      <c r="R44" s="191">
        <f>IF('DATA-CoP'!AA34=0,0,'DATA-CoP'!$AA$5/100*(E44+N44+O44+P44))</f>
        <v>0</v>
      </c>
      <c r="S44" s="191">
        <f>IF('DATA-CoP'!AB34=0,0,'DATA-CoP'!AB$5/100*($E44+N44+O44+P44))</f>
        <v>0</v>
      </c>
      <c r="T44" s="191">
        <f>IF('DATA-CoP'!AC34=0,0,'DATA-CoP'!$AC$5/100*(E44+L44+N44+O44+P44+Q44+R44+S44))</f>
        <v>0</v>
      </c>
      <c r="U44" s="192">
        <f t="shared" si="2"/>
        <v>0</v>
      </c>
      <c r="W44" s="178"/>
      <c r="X44" s="163"/>
    </row>
    <row r="45" spans="1:24" s="152" customFormat="1" ht="12.75">
      <c r="A45" s="229">
        <f>'DATA-CoP'!E35</f>
        <v>0</v>
      </c>
      <c r="B45" s="229">
        <f>'DATA-CoP'!F35</f>
        <v>0</v>
      </c>
      <c r="C45" s="186">
        <f>'DATA-CoP'!G35</f>
        <v>0</v>
      </c>
      <c r="D45" s="187">
        <f>'DATA-CoP'!K35</f>
        <v>0</v>
      </c>
      <c r="E45" s="188">
        <f t="shared" si="1"/>
        <v>0</v>
      </c>
      <c r="F45" s="189"/>
      <c r="G45" s="190">
        <f>'DATA-CoP'!O35*F45+(1-F45)*'DATA-CoP'!O35*($P$4*$G$4+$S$4*$L$4)</f>
        <v>0</v>
      </c>
      <c r="H45" s="189"/>
      <c r="I45" s="190">
        <f>'DATA-CoP'!Q35*H45+(1-H45)*'DATA-CoP'!Q35*($P$5*$G$5+$S$5*$L$5)</f>
        <v>0</v>
      </c>
      <c r="J45" s="189"/>
      <c r="K45" s="190">
        <f>'DATA-CoP'!S35*J45+(1-J45)*'DATA-CoP'!S35*($P$6*$G$6+$S$6*$L$6)</f>
        <v>0</v>
      </c>
      <c r="L45" s="190">
        <f>'DATA-CoP'!U35*$L$7</f>
        <v>0</v>
      </c>
      <c r="M45" s="191">
        <f>'DATA-CoP'!V35*$G$4</f>
        <v>0</v>
      </c>
      <c r="N45" s="191">
        <f>IF('DATA-CoP'!W35=0,0,'DATA-CoP'!W$5/100*$E45)</f>
        <v>0</v>
      </c>
      <c r="O45" s="191">
        <f>IF('DATA-CoP'!X35=0,0,'DATA-CoP'!X$5/100*$E45)</f>
        <v>0</v>
      </c>
      <c r="P45" s="191">
        <f>IF('DATA-CoP'!Y35=0,0,'DATA-CoP'!Y$5/100*$E45)</f>
        <v>0</v>
      </c>
      <c r="Q45" s="191">
        <f>IF('DATA-CoP'!Z35=0,0,'DATA-CoP'!$Z$5/100*(E45+N45+O45+P45))</f>
        <v>0</v>
      </c>
      <c r="R45" s="191">
        <f>IF('DATA-CoP'!AA35=0,0,'DATA-CoP'!$AA$5/100*(E45+N45+O45+P45))</f>
        <v>0</v>
      </c>
      <c r="S45" s="191">
        <f>IF('DATA-CoP'!AB35=0,0,'DATA-CoP'!AB$5/100*($E45+N45+O45+P45))</f>
        <v>0</v>
      </c>
      <c r="T45" s="191">
        <f>IF('DATA-CoP'!AC35=0,0,'DATA-CoP'!$AC$5/100*(E45+L45+N45+O45+P45+Q45+R45+S45))</f>
        <v>0</v>
      </c>
      <c r="U45" s="192">
        <f t="shared" si="2"/>
        <v>0</v>
      </c>
      <c r="W45" s="178"/>
      <c r="X45" s="163"/>
    </row>
    <row r="46" spans="1:24" s="152" customFormat="1" ht="12.75">
      <c r="A46" s="229">
        <f>'DATA-CoP'!E36</f>
        <v>0</v>
      </c>
      <c r="B46" s="229">
        <f>'DATA-CoP'!F36</f>
        <v>0</v>
      </c>
      <c r="C46" s="186">
        <f>'DATA-CoP'!G36</f>
        <v>0</v>
      </c>
      <c r="D46" s="187">
        <f>'DATA-CoP'!K36</f>
        <v>0</v>
      </c>
      <c r="E46" s="188">
        <f t="shared" si="1"/>
        <v>0</v>
      </c>
      <c r="F46" s="189"/>
      <c r="G46" s="190">
        <f>'DATA-CoP'!O36*F46+(1-F46)*'DATA-CoP'!O36*($P$4*$G$4+$S$4*$L$4)</f>
        <v>0</v>
      </c>
      <c r="H46" s="189"/>
      <c r="I46" s="190">
        <f>'DATA-CoP'!Q36*H46+(1-H46)*'DATA-CoP'!Q36*($P$5*$G$5+$S$5*$L$5)</f>
        <v>0</v>
      </c>
      <c r="J46" s="189"/>
      <c r="K46" s="190">
        <f>'DATA-CoP'!S36*J46+(1-J46)*'DATA-CoP'!S36*($P$6*$G$6+$S$6*$L$6)</f>
        <v>0</v>
      </c>
      <c r="L46" s="190">
        <f>'DATA-CoP'!U36*$L$7</f>
        <v>0</v>
      </c>
      <c r="M46" s="191">
        <f>'DATA-CoP'!V36*$G$4</f>
        <v>0</v>
      </c>
      <c r="N46" s="191">
        <f>IF('DATA-CoP'!W36=0,0,'DATA-CoP'!W$5/100*$E46)</f>
        <v>0</v>
      </c>
      <c r="O46" s="191">
        <f>IF('DATA-CoP'!X36=0,0,'DATA-CoP'!X$5/100*$E46)</f>
        <v>0</v>
      </c>
      <c r="P46" s="191">
        <f>IF('DATA-CoP'!Y36=0,0,'DATA-CoP'!Y$5/100*$E46)</f>
        <v>0</v>
      </c>
      <c r="Q46" s="191">
        <f>IF('DATA-CoP'!Z36=0,0,'DATA-CoP'!$Z$5/100*(E46+N46+O46+P46))</f>
        <v>0</v>
      </c>
      <c r="R46" s="191">
        <f>IF('DATA-CoP'!AA36=0,0,'DATA-CoP'!$AA$5/100*(E46+N46+O46+P46))</f>
        <v>0</v>
      </c>
      <c r="S46" s="191">
        <f>IF('DATA-CoP'!AB36=0,0,'DATA-CoP'!AB$5/100*($E46+N46+O46+P46))</f>
        <v>0</v>
      </c>
      <c r="T46" s="191">
        <f>IF('DATA-CoP'!AC36=0,0,'DATA-CoP'!$AC$5/100*(E46+L46+N46+O46+P46+Q46+R46+S46))</f>
        <v>0</v>
      </c>
      <c r="U46" s="192">
        <f t="shared" si="2"/>
        <v>0</v>
      </c>
      <c r="W46" s="178"/>
      <c r="X46" s="163"/>
    </row>
    <row r="47" spans="1:24" s="152" customFormat="1" ht="12.75">
      <c r="A47" s="229">
        <f>'DATA-CoP'!E37</f>
        <v>0</v>
      </c>
      <c r="B47" s="229">
        <f>'DATA-CoP'!F37</f>
        <v>0</v>
      </c>
      <c r="C47" s="186">
        <f>'DATA-CoP'!G37</f>
        <v>0</v>
      </c>
      <c r="D47" s="187">
        <f>'DATA-CoP'!K37</f>
        <v>0</v>
      </c>
      <c r="E47" s="188">
        <f t="shared" si="1"/>
        <v>0</v>
      </c>
      <c r="F47" s="189"/>
      <c r="G47" s="190">
        <f>'DATA-CoP'!O37*F47+(1-F47)*'DATA-CoP'!O37*($P$4*$G$4+$S$4*$L$4)</f>
        <v>0</v>
      </c>
      <c r="H47" s="189"/>
      <c r="I47" s="190">
        <f>'DATA-CoP'!Q37*H47+(1-H47)*'DATA-CoP'!Q37*($P$5*$G$5+$S$5*$L$5)</f>
        <v>0</v>
      </c>
      <c r="J47" s="189"/>
      <c r="K47" s="190">
        <f>'DATA-CoP'!S37*J47+(1-J47)*'DATA-CoP'!S37*($P$6*$G$6+$S$6*$L$6)</f>
        <v>0</v>
      </c>
      <c r="L47" s="190">
        <f>'DATA-CoP'!U37*$L$7</f>
        <v>0</v>
      </c>
      <c r="M47" s="191">
        <f>'DATA-CoP'!V37*$G$4</f>
        <v>0</v>
      </c>
      <c r="N47" s="191">
        <f>IF('DATA-CoP'!W37=0,0,'DATA-CoP'!W$5/100*$E47)</f>
        <v>0</v>
      </c>
      <c r="O47" s="191">
        <f>IF('DATA-CoP'!X37=0,0,'DATA-CoP'!X$5/100*$E47)</f>
        <v>0</v>
      </c>
      <c r="P47" s="191">
        <f>IF('DATA-CoP'!Y37=0,0,'DATA-CoP'!Y$5/100*$E47)</f>
        <v>0</v>
      </c>
      <c r="Q47" s="191">
        <f>IF('DATA-CoP'!Z37=0,0,'DATA-CoP'!$Z$5/100*(E47+N47+O47+P47))</f>
        <v>0</v>
      </c>
      <c r="R47" s="191">
        <f>IF('DATA-CoP'!AA37=0,0,'DATA-CoP'!$AA$5/100*(E47+N47+O47+P47))</f>
        <v>0</v>
      </c>
      <c r="S47" s="191">
        <f>IF('DATA-CoP'!AB37=0,0,'DATA-CoP'!AB$5/100*($E47+N47+O47+P47))</f>
        <v>0</v>
      </c>
      <c r="T47" s="191">
        <f>IF('DATA-CoP'!AC37=0,0,'DATA-CoP'!$AC$5/100*(E47+L47+N47+O47+P47+Q47+R47+S47))</f>
        <v>0</v>
      </c>
      <c r="U47" s="192">
        <f t="shared" si="2"/>
        <v>0</v>
      </c>
      <c r="W47" s="178"/>
      <c r="X47" s="163"/>
    </row>
    <row r="48" spans="1:24" s="152" customFormat="1" ht="12.75">
      <c r="A48" s="229">
        <f>'DATA-CoP'!E38</f>
        <v>0</v>
      </c>
      <c r="B48" s="229">
        <f>'DATA-CoP'!F38</f>
        <v>0</v>
      </c>
      <c r="C48" s="186">
        <f>'DATA-CoP'!G38</f>
        <v>0</v>
      </c>
      <c r="D48" s="187">
        <f>'DATA-CoP'!K38</f>
        <v>0</v>
      </c>
      <c r="E48" s="188">
        <f t="shared" si="1"/>
        <v>0</v>
      </c>
      <c r="F48" s="189"/>
      <c r="G48" s="190">
        <f>'DATA-CoP'!O38*F48+(1-F48)*'DATA-CoP'!O38*($P$4*$G$4+$S$4*$L$4)</f>
        <v>0</v>
      </c>
      <c r="H48" s="189"/>
      <c r="I48" s="190">
        <f>'DATA-CoP'!Q38*H48+(1-H48)*'DATA-CoP'!Q38*($P$5*$G$5+$S$5*$L$5)</f>
        <v>0</v>
      </c>
      <c r="J48" s="189"/>
      <c r="K48" s="190">
        <f>'DATA-CoP'!S38*J48+(1-J48)*'DATA-CoP'!S38*($P$6*$G$6+$S$6*$L$6)</f>
        <v>0</v>
      </c>
      <c r="L48" s="190">
        <f>'DATA-CoP'!U38*$L$7</f>
        <v>0</v>
      </c>
      <c r="M48" s="191">
        <f>'DATA-CoP'!V38*$G$4</f>
        <v>0</v>
      </c>
      <c r="N48" s="191">
        <f>IF('DATA-CoP'!W38=0,0,'DATA-CoP'!W$5/100*$E48)</f>
        <v>0</v>
      </c>
      <c r="O48" s="191">
        <f>IF('DATA-CoP'!X38=0,0,'DATA-CoP'!X$5/100*$E48)</f>
        <v>0</v>
      </c>
      <c r="P48" s="191">
        <f>IF('DATA-CoP'!Y38=0,0,'DATA-CoP'!Y$5/100*$E48)</f>
        <v>0</v>
      </c>
      <c r="Q48" s="191">
        <f>IF('DATA-CoP'!Z38=0,0,'DATA-CoP'!$Z$5/100*(E48+N48+O48+P48))</f>
        <v>0</v>
      </c>
      <c r="R48" s="191">
        <f>IF('DATA-CoP'!AA38=0,0,'DATA-CoP'!$AA$5/100*(E48+N48+O48+P48))</f>
        <v>0</v>
      </c>
      <c r="S48" s="191">
        <f>IF('DATA-CoP'!AB38=0,0,'DATA-CoP'!AB$5/100*($E48+N48+O48+P48))</f>
        <v>0</v>
      </c>
      <c r="T48" s="191">
        <f>IF('DATA-CoP'!AC38=0,0,'DATA-CoP'!$AC$5/100*(E48+L48+N48+O48+P48+Q48+R48+S48))</f>
        <v>0</v>
      </c>
      <c r="U48" s="192">
        <f t="shared" si="2"/>
        <v>0</v>
      </c>
      <c r="W48" s="178"/>
      <c r="X48" s="163"/>
    </row>
    <row r="49" spans="1:24" s="152" customFormat="1" ht="12.75">
      <c r="A49" s="229">
        <f>'DATA-CoP'!E39</f>
        <v>0</v>
      </c>
      <c r="B49" s="229">
        <f>'DATA-CoP'!F39</f>
        <v>0</v>
      </c>
      <c r="C49" s="186">
        <f>'DATA-CoP'!G39</f>
        <v>0</v>
      </c>
      <c r="D49" s="187">
        <f>'DATA-CoP'!K39</f>
        <v>0</v>
      </c>
      <c r="E49" s="188">
        <f t="shared" si="1"/>
        <v>0</v>
      </c>
      <c r="F49" s="189"/>
      <c r="G49" s="190">
        <f>'DATA-CoP'!O39*F49+(1-F49)*'DATA-CoP'!O39*($P$4*$G$4+$S$4*$L$4)</f>
        <v>0</v>
      </c>
      <c r="H49" s="189"/>
      <c r="I49" s="190">
        <f>'DATA-CoP'!Q39*H49+(1-H49)*'DATA-CoP'!Q39*($P$5*$G$5+$S$5*$L$5)</f>
        <v>0</v>
      </c>
      <c r="J49" s="189"/>
      <c r="K49" s="190">
        <f>'DATA-CoP'!S39*J49+(1-J49)*'DATA-CoP'!S39*($P$6*$G$6+$S$6*$L$6)</f>
        <v>0</v>
      </c>
      <c r="L49" s="190">
        <f>'DATA-CoP'!U39*$L$7</f>
        <v>0</v>
      </c>
      <c r="M49" s="191">
        <f>'DATA-CoP'!V39*$G$4</f>
        <v>0</v>
      </c>
      <c r="N49" s="191">
        <f>IF('DATA-CoP'!W39=0,0,'DATA-CoP'!W$5/100*$E49)</f>
        <v>0</v>
      </c>
      <c r="O49" s="191">
        <f>IF('DATA-CoP'!X39=0,0,'DATA-CoP'!X$5/100*$E49)</f>
        <v>0</v>
      </c>
      <c r="P49" s="191">
        <f>IF('DATA-CoP'!Y39=0,0,'DATA-CoP'!Y$5/100*$E49)</f>
        <v>0</v>
      </c>
      <c r="Q49" s="191">
        <f>IF('DATA-CoP'!Z39=0,0,'DATA-CoP'!$Z$5/100*(E49+N49+O49+P49))</f>
        <v>0</v>
      </c>
      <c r="R49" s="191">
        <f>IF('DATA-CoP'!AA39=0,0,'DATA-CoP'!$AA$5/100*(E49+N49+O49+P49))</f>
        <v>0</v>
      </c>
      <c r="S49" s="191">
        <f>IF('DATA-CoP'!AB39=0,0,'DATA-CoP'!AB$5/100*($E49+N49+O49+P49))</f>
        <v>0</v>
      </c>
      <c r="T49" s="191">
        <f>IF('DATA-CoP'!AC39=0,0,'DATA-CoP'!$AC$5/100*(E49+L49+N49+O49+P49+Q49+R49+S49))</f>
        <v>0</v>
      </c>
      <c r="U49" s="192">
        <f t="shared" si="2"/>
        <v>0</v>
      </c>
      <c r="W49" s="178"/>
      <c r="X49" s="163"/>
    </row>
    <row r="50" spans="1:24" s="152" customFormat="1" ht="12.75">
      <c r="A50" s="229">
        <f>'DATA-CoP'!E40</f>
        <v>0</v>
      </c>
      <c r="B50" s="229">
        <f>'DATA-CoP'!F40</f>
        <v>0</v>
      </c>
      <c r="C50" s="186">
        <f>'DATA-CoP'!G40</f>
        <v>0</v>
      </c>
      <c r="D50" s="187">
        <f>'DATA-CoP'!K40</f>
        <v>0</v>
      </c>
      <c r="E50" s="188">
        <f t="shared" si="1"/>
        <v>0</v>
      </c>
      <c r="F50" s="189"/>
      <c r="G50" s="190">
        <f>'DATA-CoP'!O40*F50+(1-F50)*'DATA-CoP'!O40*($P$4*$G$4+$S$4*$L$4)</f>
        <v>0</v>
      </c>
      <c r="H50" s="189"/>
      <c r="I50" s="190">
        <f>'DATA-CoP'!Q40*H50+(1-H50)*'DATA-CoP'!Q40*($P$5*$G$5+$S$5*$L$5)</f>
        <v>0</v>
      </c>
      <c r="J50" s="189"/>
      <c r="K50" s="190">
        <f>'DATA-CoP'!S40*J50+(1-J50)*'DATA-CoP'!S40*($P$6*$G$6+$S$6*$L$6)</f>
        <v>0</v>
      </c>
      <c r="L50" s="190">
        <f>'DATA-CoP'!U40*$L$7</f>
        <v>0</v>
      </c>
      <c r="M50" s="191">
        <f>'DATA-CoP'!V40*$G$4</f>
        <v>0</v>
      </c>
      <c r="N50" s="191">
        <f>IF('DATA-CoP'!W40=0,0,'DATA-CoP'!W$5/100*$E50)</f>
        <v>0</v>
      </c>
      <c r="O50" s="191">
        <f>IF('DATA-CoP'!X40=0,0,'DATA-CoP'!X$5/100*$E50)</f>
        <v>0</v>
      </c>
      <c r="P50" s="191">
        <f>IF('DATA-CoP'!Y40=0,0,'DATA-CoP'!Y$5/100*$E50)</f>
        <v>0</v>
      </c>
      <c r="Q50" s="191">
        <f>IF('DATA-CoP'!Z40=0,0,'DATA-CoP'!$Z$5/100*(E50+N50+O50+P50))</f>
        <v>0</v>
      </c>
      <c r="R50" s="191">
        <f>IF('DATA-CoP'!AA40=0,0,'DATA-CoP'!$AA$5/100*(E50+N50+O50+P50))</f>
        <v>0</v>
      </c>
      <c r="S50" s="191">
        <f>IF('DATA-CoP'!AB40=0,0,'DATA-CoP'!AB$5/100*($E50+N50+O50+P50))</f>
        <v>0</v>
      </c>
      <c r="T50" s="191">
        <f>IF('DATA-CoP'!AC40=0,0,'DATA-CoP'!$AC$5/100*(E50+L50+N50+O50+P50+Q50+R50+S50))</f>
        <v>0</v>
      </c>
      <c r="U50" s="192">
        <f t="shared" si="2"/>
        <v>0</v>
      </c>
      <c r="W50" s="178"/>
      <c r="X50" s="163"/>
    </row>
    <row r="51" spans="1:24" s="152" customFormat="1" ht="12.75">
      <c r="A51" s="229">
        <f>'DATA-CoP'!E41</f>
        <v>0</v>
      </c>
      <c r="B51" s="229">
        <f>'DATA-CoP'!F41</f>
        <v>0</v>
      </c>
      <c r="C51" s="186">
        <f>'DATA-CoP'!G41</f>
        <v>0</v>
      </c>
      <c r="D51" s="187">
        <f>'DATA-CoP'!K41</f>
        <v>0</v>
      </c>
      <c r="E51" s="188">
        <f t="shared" si="1"/>
        <v>0</v>
      </c>
      <c r="F51" s="189"/>
      <c r="G51" s="190">
        <f>'DATA-CoP'!O41*F51+(1-F51)*'DATA-CoP'!O41*($P$4*$G$4+$S$4*$L$4)</f>
        <v>0</v>
      </c>
      <c r="H51" s="189"/>
      <c r="I51" s="190">
        <f>'DATA-CoP'!Q41*H51+(1-H51)*'DATA-CoP'!Q41*($P$5*$G$5+$S$5*$L$5)</f>
        <v>0</v>
      </c>
      <c r="J51" s="189"/>
      <c r="K51" s="190">
        <f>'DATA-CoP'!S41*J51+(1-J51)*'DATA-CoP'!S41*($P$6*$G$6+$S$6*$L$6)</f>
        <v>0</v>
      </c>
      <c r="L51" s="190">
        <f>'DATA-CoP'!U41*$L$7</f>
        <v>0</v>
      </c>
      <c r="M51" s="191">
        <f>'DATA-CoP'!V41*$G$4</f>
        <v>0</v>
      </c>
      <c r="N51" s="191">
        <f>IF('DATA-CoP'!W41=0,0,'DATA-CoP'!W$5/100*$E51)</f>
        <v>0</v>
      </c>
      <c r="O51" s="191">
        <f>IF('DATA-CoP'!X41=0,0,'DATA-CoP'!X$5/100*$E51)</f>
        <v>0</v>
      </c>
      <c r="P51" s="191">
        <f>IF('DATA-CoP'!Y41=0,0,'DATA-CoP'!Y$5/100*$E51)</f>
        <v>0</v>
      </c>
      <c r="Q51" s="191">
        <f>IF('DATA-CoP'!Z41=0,0,'DATA-CoP'!$Z$5/100*(E51+N51+O51+P51))</f>
        <v>0</v>
      </c>
      <c r="R51" s="191">
        <f>IF('DATA-CoP'!AA41=0,0,'DATA-CoP'!$AA$5/100*(E51+N51+O51+P51))</f>
        <v>0</v>
      </c>
      <c r="S51" s="191">
        <f>IF('DATA-CoP'!AB41=0,0,'DATA-CoP'!AB$5/100*($E51+N51+O51+P51))</f>
        <v>0</v>
      </c>
      <c r="T51" s="191">
        <f>IF('DATA-CoP'!AC41=0,0,'DATA-CoP'!$AC$5/100*(E51+L51+N51+O51+P51+Q51+R51+S51))</f>
        <v>0</v>
      </c>
      <c r="U51" s="192">
        <f t="shared" si="2"/>
        <v>0</v>
      </c>
      <c r="W51" s="178"/>
      <c r="X51" s="163"/>
    </row>
    <row r="52" spans="1:24" s="152" customFormat="1" ht="12.75">
      <c r="A52" s="229">
        <f>'DATA-CoP'!E42</f>
        <v>0</v>
      </c>
      <c r="B52" s="229">
        <f>'DATA-CoP'!F42</f>
        <v>0</v>
      </c>
      <c r="C52" s="186">
        <f>'DATA-CoP'!G42</f>
        <v>0</v>
      </c>
      <c r="D52" s="187">
        <f>'DATA-CoP'!K42</f>
        <v>0</v>
      </c>
      <c r="E52" s="188">
        <f t="shared" si="1"/>
        <v>0</v>
      </c>
      <c r="F52" s="189"/>
      <c r="G52" s="190">
        <f>'DATA-CoP'!O42*F52+(1-F52)*'DATA-CoP'!O42*($P$4*$G$4+$S$4*$L$4)</f>
        <v>0</v>
      </c>
      <c r="H52" s="189"/>
      <c r="I52" s="190">
        <f>'DATA-CoP'!Q42*H52+(1-H52)*'DATA-CoP'!Q42*($P$5*$G$5+$S$5*$L$5)</f>
        <v>0</v>
      </c>
      <c r="J52" s="189"/>
      <c r="K52" s="190">
        <f>'DATA-CoP'!S42*J52+(1-J52)*'DATA-CoP'!S42*($P$6*$G$6+$S$6*$L$6)</f>
        <v>0</v>
      </c>
      <c r="L52" s="190">
        <f>'DATA-CoP'!U42*$L$7</f>
        <v>0</v>
      </c>
      <c r="M52" s="191">
        <f>'DATA-CoP'!V42*$G$4</f>
        <v>0</v>
      </c>
      <c r="N52" s="191">
        <f>IF('DATA-CoP'!W42=0,0,'DATA-CoP'!W$5/100*$E52)</f>
        <v>0</v>
      </c>
      <c r="O52" s="191">
        <f>IF('DATA-CoP'!X42=0,0,'DATA-CoP'!X$5/100*$E52)</f>
        <v>0</v>
      </c>
      <c r="P52" s="191">
        <f>IF('DATA-CoP'!Y42=0,0,'DATA-CoP'!Y$5/100*$E52)</f>
        <v>0</v>
      </c>
      <c r="Q52" s="191">
        <f>IF('DATA-CoP'!Z42=0,0,'DATA-CoP'!$Z$5/100*(E52+N52+O52+P52))</f>
        <v>0</v>
      </c>
      <c r="R52" s="191">
        <f>IF('DATA-CoP'!AA42=0,0,'DATA-CoP'!$AA$5/100*(E52+N52+O52+P52))</f>
        <v>0</v>
      </c>
      <c r="S52" s="191">
        <f>IF('DATA-CoP'!AB42=0,0,'DATA-CoP'!AB$5/100*($E52+N52+O52+P52))</f>
        <v>0</v>
      </c>
      <c r="T52" s="191">
        <f>IF('DATA-CoP'!AC42=0,0,'DATA-CoP'!$AC$5/100*(E52+L52+N52+O52+P52+Q52+R52+S52))</f>
        <v>0</v>
      </c>
      <c r="U52" s="192">
        <f t="shared" si="2"/>
        <v>0</v>
      </c>
      <c r="W52" s="178"/>
      <c r="X52" s="163"/>
    </row>
    <row r="53" spans="1:24" s="152" customFormat="1" ht="12.75">
      <c r="A53" s="229">
        <f>'DATA-CoP'!E43</f>
        <v>0</v>
      </c>
      <c r="B53" s="229">
        <f>'DATA-CoP'!F43</f>
        <v>0</v>
      </c>
      <c r="C53" s="186">
        <f>'DATA-CoP'!G43</f>
        <v>0</v>
      </c>
      <c r="D53" s="187">
        <f>'DATA-CoP'!K43</f>
        <v>0</v>
      </c>
      <c r="E53" s="188">
        <f t="shared" si="1"/>
        <v>0</v>
      </c>
      <c r="F53" s="189"/>
      <c r="G53" s="190">
        <f>'DATA-CoP'!O43*F53+(1-F53)*'DATA-CoP'!O43*($P$4*$G$4+$S$4*$L$4)</f>
        <v>0</v>
      </c>
      <c r="H53" s="189"/>
      <c r="I53" s="190">
        <f>'DATA-CoP'!Q43*H53+(1-H53)*'DATA-CoP'!Q43*($P$5*$G$5+$S$5*$L$5)</f>
        <v>0</v>
      </c>
      <c r="J53" s="189"/>
      <c r="K53" s="190">
        <f>'DATA-CoP'!S43*J53+(1-J53)*'DATA-CoP'!S43*($P$6*$G$6+$S$6*$L$6)</f>
        <v>0</v>
      </c>
      <c r="L53" s="190">
        <f>'DATA-CoP'!U43*$L$7</f>
        <v>0</v>
      </c>
      <c r="M53" s="191">
        <f>'DATA-CoP'!V43*$G$4</f>
        <v>0</v>
      </c>
      <c r="N53" s="191">
        <f>IF('DATA-CoP'!W43=0,0,'DATA-CoP'!W$5/100*$E53)</f>
        <v>0</v>
      </c>
      <c r="O53" s="191">
        <f>IF('DATA-CoP'!X43=0,0,'DATA-CoP'!X$5/100*$E53)</f>
        <v>0</v>
      </c>
      <c r="P53" s="191">
        <f>IF('DATA-CoP'!Y43=0,0,'DATA-CoP'!Y$5/100*$E53)</f>
        <v>0</v>
      </c>
      <c r="Q53" s="191">
        <f>IF('DATA-CoP'!Z43=0,0,'DATA-CoP'!$Z$5/100*(E53+N53+O53+P53))</f>
        <v>0</v>
      </c>
      <c r="R53" s="191">
        <f>IF('DATA-CoP'!AA43=0,0,'DATA-CoP'!$AA$5/100*(E53+N53+O53+P53))</f>
        <v>0</v>
      </c>
      <c r="S53" s="191">
        <f>IF('DATA-CoP'!AB43=0,0,'DATA-CoP'!AB$5/100*($E53+N53+O53+P53))</f>
        <v>0</v>
      </c>
      <c r="T53" s="191">
        <f>IF('DATA-CoP'!AC43=0,0,'DATA-CoP'!$AC$5/100*(E53+L53+N53+O53+P53+Q53+R53+S53))</f>
        <v>0</v>
      </c>
      <c r="U53" s="192">
        <f t="shared" si="2"/>
        <v>0</v>
      </c>
      <c r="W53" s="178"/>
      <c r="X53" s="163"/>
    </row>
    <row r="54" spans="1:24" s="152" customFormat="1" ht="13.8" thickBot="1">
      <c r="A54" s="231"/>
      <c r="B54" s="231"/>
      <c r="C54" s="193"/>
      <c r="D54" s="194"/>
      <c r="E54" s="195"/>
      <c r="F54" s="196"/>
      <c r="G54" s="197"/>
      <c r="H54" s="196"/>
      <c r="I54" s="197"/>
      <c r="J54" s="196"/>
      <c r="K54" s="197"/>
      <c r="L54" s="197"/>
      <c r="M54" s="198"/>
      <c r="N54" s="198"/>
      <c r="O54" s="198"/>
      <c r="P54" s="198"/>
      <c r="Q54" s="198"/>
      <c r="R54" s="198"/>
      <c r="S54" s="198"/>
      <c r="T54" s="198"/>
      <c r="U54" s="199"/>
      <c r="X54" s="163"/>
    </row>
    <row r="55" spans="1:24" s="154" customFormat="1" ht="13.8" thickTop="1">
      <c r="A55" s="200"/>
      <c r="B55" s="200"/>
      <c r="C55" s="200"/>
      <c r="D55" s="200"/>
      <c r="F55" s="201"/>
      <c r="H55" s="202"/>
      <c r="J55" s="202"/>
      <c r="V55" s="203"/>
      <c r="X55" s="163"/>
    </row>
    <row r="56" spans="1:24" s="154" customFormat="1" ht="13.8" thickBot="1">
      <c r="A56" s="200"/>
      <c r="B56" s="200"/>
      <c r="C56" s="200"/>
      <c r="D56" s="200"/>
      <c r="E56" s="200"/>
      <c r="F56" s="204"/>
      <c r="G56" s="200"/>
      <c r="H56" s="205"/>
      <c r="I56" s="200"/>
      <c r="J56" s="205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X56" s="163"/>
    </row>
    <row r="57" spans="1:24" s="152" customFormat="1" ht="13.8" thickBot="1">
      <c r="A57" s="206" t="s">
        <v>33</v>
      </c>
      <c r="B57" s="207"/>
      <c r="C57" s="207"/>
      <c r="D57" s="207"/>
      <c r="E57" s="208"/>
      <c r="F57" s="209"/>
      <c r="G57" s="208">
        <f>G14/$U$14</f>
        <v>0.4368061520599581</v>
      </c>
      <c r="H57" s="208"/>
      <c r="I57" s="208">
        <f>I14/$U$14</f>
        <v>0.10385442822253141</v>
      </c>
      <c r="J57" s="208"/>
      <c r="K57" s="208">
        <f aca="true" t="shared" si="3" ref="K57:T57">K14/$U$14</f>
        <v>0.21087193547722116</v>
      </c>
      <c r="L57" s="208">
        <f t="shared" si="3"/>
        <v>0</v>
      </c>
      <c r="M57" s="208">
        <f t="shared" si="3"/>
        <v>0</v>
      </c>
      <c r="N57" s="208">
        <f t="shared" si="3"/>
        <v>0.03757662578798554</v>
      </c>
      <c r="O57" s="208">
        <f t="shared" si="3"/>
        <v>0.015030650315194214</v>
      </c>
      <c r="P57" s="208">
        <f t="shared" si="3"/>
        <v>0.007515325157597107</v>
      </c>
      <c r="Q57" s="208">
        <f t="shared" si="3"/>
        <v>0</v>
      </c>
      <c r="R57" s="208">
        <f t="shared" si="3"/>
        <v>0.08116551170204875</v>
      </c>
      <c r="S57" s="208">
        <f t="shared" si="3"/>
        <v>0.01623310234040975</v>
      </c>
      <c r="T57" s="208">
        <f t="shared" si="3"/>
        <v>0.09090537310629461</v>
      </c>
      <c r="U57" s="210">
        <f>SUM(G57:T57)</f>
        <v>0.9999591041692408</v>
      </c>
      <c r="X57" s="163"/>
    </row>
    <row r="58" spans="6:10" s="152" customFormat="1" ht="12.75">
      <c r="F58" s="161"/>
      <c r="H58" s="153"/>
      <c r="J58" s="153"/>
    </row>
    <row r="59" spans="5:20" ht="12.75"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2" spans="2:10" s="134" customFormat="1" ht="15.6">
      <c r="B62" s="144"/>
      <c r="F62" s="146"/>
      <c r="H62" s="144"/>
      <c r="J62" s="144"/>
    </row>
    <row r="65" spans="6:10" s="127" customFormat="1" ht="12.75">
      <c r="F65" s="145"/>
      <c r="H65" s="147"/>
      <c r="J65" s="147"/>
    </row>
    <row r="70" spans="6:10" s="127" customFormat="1" ht="12.75">
      <c r="F70" s="145"/>
      <c r="H70" s="147"/>
      <c r="J70" s="147"/>
    </row>
  </sheetData>
  <sheetProtection formatCells="0" formatColumns="0" formatRows="0" insertRows="0" deleteRows="0" sort="0" autoFilter="0" pivotTables="0"/>
  <mergeCells count="1">
    <mergeCell ref="Q2:R2"/>
  </mergeCells>
  <conditionalFormatting sqref="G57:T57">
    <cfRule type="cellIs" priority="1" dxfId="13" operator="between" stopIfTrue="1">
      <formula>0.05</formula>
      <formula>0.1</formula>
    </cfRule>
    <cfRule type="cellIs" priority="2" dxfId="12" operator="between" stopIfTrue="1">
      <formula>0.1</formula>
      <formula>0.2</formula>
    </cfRule>
    <cfRule type="cellIs" priority="3" dxfId="11" operator="greaterThan" stopIfTrue="1">
      <formula>0.2</formula>
    </cfRule>
  </conditionalFormatting>
  <conditionalFormatting sqref="D57:F57">
    <cfRule type="cellIs" priority="4" dxfId="4" operator="between" stopIfTrue="1">
      <formula>0.05</formula>
      <formula>0.1</formula>
    </cfRule>
    <cfRule type="cellIs" priority="5" dxfId="3" operator="between" stopIfTrue="1">
      <formula>105</formula>
      <formula>0.2</formula>
    </cfRule>
    <cfRule type="cellIs" priority="6" dxfId="2" operator="greaterThan" stopIfTrue="1">
      <formula>0.2</formula>
    </cfRule>
  </conditionalFormatting>
  <conditionalFormatting sqref="D16:D53">
    <cfRule type="cellIs" priority="7" dxfId="1" operator="equal" stopIfTrue="1">
      <formula>"OK"</formula>
    </cfRule>
    <cfRule type="cellIs" priority="8" dxfId="0" operator="notEqual" stopIfTrue="1">
      <formula>"ok"</formula>
    </cfRule>
  </conditionalFormatting>
  <printOptions/>
  <pageMargins left="0.75" right="0.75" top="1" bottom="1" header="0.5" footer="0.5"/>
  <pageSetup fitToWidth="2" fitToHeight="1" horizontalDpi="1200" verticalDpi="1200" orientation="landscape" paperSize="9" scale="55" r:id="rId14"/>
  <drawing r:id="rId3"/>
  <legacyDrawing r:id="rId2"/>
</worksheet>
</file>

<file path=xl/worksheets/sheet1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tabColor indexed="42"/>
    <pageSetUpPr fitToPage="1"/>
  </sheetPr>
  <dimension ref="A1:AB57"/>
  <sheetViews>
    <sheetView zoomScale="75" zoomScaleNormal="75" workbookViewId="0" topLeftCell="A1">
      <pane xSplit="1" ySplit="15" topLeftCell="B16" activePane="bottomRight" state="frozen"/>
      <selection pane="topRight" activeCell="B1" sqref="B1"/>
      <selection pane="bottomLeft" activeCell="A16" sqref="A16"/>
      <selection pane="bottomRight" activeCell="Q12" sqref="Q12"/>
    </sheetView>
  </sheetViews>
  <sheetFormatPr defaultColWidth="9.140625" defaultRowHeight="12.75"/>
  <cols>
    <col min="1" max="1" width="31.7109375" style="0" customWidth="1"/>
    <col min="2" max="2" width="42.8515625" style="0" customWidth="1"/>
    <col min="3" max="3" width="12.140625" style="0" bestFit="1" customWidth="1"/>
    <col min="4" max="4" width="7.140625" style="0" customWidth="1"/>
    <col min="5" max="5" width="22.28125" style="0" customWidth="1"/>
    <col min="6" max="6" width="14.8515625" style="0" customWidth="1"/>
    <col min="7" max="7" width="12.8515625" style="0" customWidth="1"/>
    <col min="8" max="8" width="7.8515625" style="0" customWidth="1"/>
    <col min="9" max="9" width="12.7109375" style="0" customWidth="1"/>
    <col min="10" max="10" width="11.8515625" style="0" customWidth="1"/>
    <col min="11" max="11" width="14.8515625" style="0" customWidth="1"/>
    <col min="12" max="12" width="20.28125" style="0" customWidth="1"/>
    <col min="13" max="14" width="12.8515625" style="0" customWidth="1"/>
    <col min="15" max="18" width="14.57421875" style="0" customWidth="1"/>
    <col min="19" max="19" width="16.28125" style="0" customWidth="1"/>
    <col min="20" max="20" width="16.8515625" style="0" customWidth="1"/>
    <col min="21" max="23" width="13.7109375" style="0" customWidth="1"/>
    <col min="24" max="24" width="13.57421875" style="0" customWidth="1"/>
    <col min="25" max="25" width="19.140625" style="0" customWidth="1"/>
    <col min="26" max="26" width="19.28125" style="0" customWidth="1"/>
    <col min="27" max="27" width="11.57421875" style="0" bestFit="1" customWidth="1"/>
    <col min="28" max="28" width="11.8515625" style="0" bestFit="1" customWidth="1"/>
  </cols>
  <sheetData>
    <row r="1" spans="5:13" s="152" customFormat="1" ht="15.75" thickBot="1">
      <c r="E1" s="355" t="s">
        <v>125</v>
      </c>
      <c r="L1" s="354" t="s">
        <v>118</v>
      </c>
      <c r="M1" s="354" t="s">
        <v>119</v>
      </c>
    </row>
    <row r="2" spans="1:13" s="152" customFormat="1" ht="16.5" thickTop="1">
      <c r="A2" s="155" t="str">
        <f>'CAPEX cost'!A2</f>
        <v>Country-company</v>
      </c>
      <c r="B2" s="130" t="str">
        <f>'CAPEX cost'!B2</f>
        <v>Country-company</v>
      </c>
      <c r="E2" s="331" t="s">
        <v>113</v>
      </c>
      <c r="F2" s="343">
        <v>6</v>
      </c>
      <c r="G2" s="344">
        <f>F2/100</f>
        <v>0.06</v>
      </c>
      <c r="J2" s="347" t="s">
        <v>114</v>
      </c>
      <c r="K2" s="348"/>
      <c r="L2" s="349">
        <v>40</v>
      </c>
      <c r="M2" s="350">
        <f>PMT($G$2,L2,-1)</f>
        <v>0.06646153592067551</v>
      </c>
    </row>
    <row r="3" spans="1:15" s="152" customFormat="1" ht="17.25" customHeight="1">
      <c r="A3" s="159" t="str">
        <f>'CAPEX cost'!A3</f>
        <v>Projectnumber</v>
      </c>
      <c r="B3" s="131">
        <f>'CAPEX cost'!B3</f>
        <v>1234</v>
      </c>
      <c r="E3" s="318" t="s">
        <v>65</v>
      </c>
      <c r="F3" s="322">
        <v>100</v>
      </c>
      <c r="G3" s="328">
        <f>F3/100</f>
        <v>1</v>
      </c>
      <c r="J3" s="351" t="s">
        <v>115</v>
      </c>
      <c r="K3" s="319"/>
      <c r="L3" s="352">
        <v>25</v>
      </c>
      <c r="M3" s="353">
        <f>PMT($G$2,L3,-1)</f>
        <v>0.07822671821227399</v>
      </c>
      <c r="O3" s="232"/>
    </row>
    <row r="4" spans="1:13" s="152" customFormat="1" ht="15.75">
      <c r="A4" s="159" t="str">
        <f>'CAPEX cost'!A4</f>
        <v>Projectname</v>
      </c>
      <c r="B4" s="131" t="str">
        <f>'CAPEX cost'!B4</f>
        <v>name</v>
      </c>
      <c r="E4" s="318" t="s">
        <v>66</v>
      </c>
      <c r="F4" s="322">
        <v>100</v>
      </c>
      <c r="G4" s="328">
        <f>F4/100</f>
        <v>1</v>
      </c>
      <c r="J4" s="351" t="s">
        <v>116</v>
      </c>
      <c r="K4" s="319"/>
      <c r="L4" s="352">
        <v>20</v>
      </c>
      <c r="M4" s="353">
        <f>PMT($G$2,L4,-1)</f>
        <v>0.08718455697685144</v>
      </c>
    </row>
    <row r="5" spans="1:13" s="152" customFormat="1" ht="15.75">
      <c r="A5" s="159" t="str">
        <f>'CAPEX cost'!A5</f>
        <v>Component</v>
      </c>
      <c r="B5" s="132" t="s">
        <v>126</v>
      </c>
      <c r="E5" s="318" t="s">
        <v>111</v>
      </c>
      <c r="F5" s="322">
        <v>100</v>
      </c>
      <c r="G5" s="328">
        <f>F5/100</f>
        <v>1</v>
      </c>
      <c r="J5" s="351" t="s">
        <v>117</v>
      </c>
      <c r="K5" s="319"/>
      <c r="L5" s="352">
        <v>10</v>
      </c>
      <c r="M5" s="353">
        <f>PMT($G$2,L5,-1)</f>
        <v>0.13586795822038383</v>
      </c>
    </row>
    <row r="6" spans="1:13" s="152" customFormat="1" ht="16.5" thickBot="1">
      <c r="A6" s="159" t="str">
        <f>'CAPEX cost'!A6</f>
        <v>Accuracy budget estimate</v>
      </c>
      <c r="B6" s="131" t="str">
        <f>'CAPEX cost'!B6</f>
        <v>Treatment proces selection +/- 30%</v>
      </c>
      <c r="E6" s="325" t="s">
        <v>112</v>
      </c>
      <c r="F6" s="345">
        <v>100</v>
      </c>
      <c r="G6" s="346">
        <f>F6/100</f>
        <v>1</v>
      </c>
      <c r="J6" s="325"/>
      <c r="K6" s="330"/>
      <c r="L6" s="330"/>
      <c r="M6" s="327"/>
    </row>
    <row r="7" spans="1:2" s="152" customFormat="1" ht="15.75">
      <c r="A7" s="159" t="str">
        <f>'CAPEX cost'!A7</f>
        <v>Author</v>
      </c>
      <c r="B7" s="131" t="str">
        <f>'CAPEX cost'!B7</f>
        <v>M.J.W.M. Bakker    RHDHV Water</v>
      </c>
    </row>
    <row r="8" spans="1:9" s="152" customFormat="1" ht="16.5" thickBot="1">
      <c r="A8" s="160" t="str">
        <f>'CAPEX cost'!A8</f>
        <v>Date</v>
      </c>
      <c r="B8" s="356">
        <f ca="1">'CAPEX cost'!B8</f>
        <v>45082</v>
      </c>
      <c r="I8" s="162"/>
    </row>
    <row r="9" spans="1:9" s="152" customFormat="1" ht="16.2" thickTop="1">
      <c r="A9" s="233"/>
      <c r="B9" s="265"/>
      <c r="I9" s="162"/>
    </row>
    <row r="10" spans="5:24" s="153" customFormat="1" ht="13.8" thickBot="1">
      <c r="E10" s="153">
        <v>1</v>
      </c>
      <c r="F10" s="153">
        <v>2</v>
      </c>
      <c r="G10" s="153">
        <v>3</v>
      </c>
      <c r="H10" s="153">
        <v>4</v>
      </c>
      <c r="I10" s="153">
        <v>5</v>
      </c>
      <c r="J10" s="153">
        <v>6</v>
      </c>
      <c r="K10" s="153">
        <v>8</v>
      </c>
      <c r="L10" s="153">
        <v>9</v>
      </c>
      <c r="M10" s="153">
        <v>10</v>
      </c>
      <c r="N10" s="153">
        <v>11</v>
      </c>
      <c r="O10" s="153">
        <v>12</v>
      </c>
      <c r="P10" s="153">
        <v>13</v>
      </c>
      <c r="Q10" s="153">
        <v>14</v>
      </c>
      <c r="R10" s="153">
        <v>15</v>
      </c>
      <c r="S10" s="153">
        <v>16</v>
      </c>
      <c r="T10" s="153">
        <v>17</v>
      </c>
      <c r="U10" s="153">
        <v>18</v>
      </c>
      <c r="V10" s="153">
        <v>19</v>
      </c>
      <c r="W10" s="153">
        <v>20</v>
      </c>
      <c r="X10" s="153">
        <v>21</v>
      </c>
    </row>
    <row r="11" spans="1:25" s="136" customFormat="1" ht="27" thickTop="1">
      <c r="A11" s="211" t="str">
        <f>'DATA-CoP'!AG2&amp;" /year"</f>
        <v>EXPLOITATION COSTS /year</v>
      </c>
      <c r="B11" s="211" t="str">
        <f>'DATA-CoP'!F2</f>
        <v>Cost indicator</v>
      </c>
      <c r="C11" s="211"/>
      <c r="D11" s="212"/>
      <c r="E11" s="266" t="str">
        <f>'DATA-CoP'!AI2</f>
        <v>INTEREST / DEPRECIATION</v>
      </c>
      <c r="F11" s="267" t="str">
        <f>'DATA-CoP'!$AK$2</f>
        <v>CONSUMABLES</v>
      </c>
      <c r="G11" s="267" t="str">
        <f>'DATA-CoP'!$AK$2</f>
        <v>CONSUMABLES</v>
      </c>
      <c r="H11" s="267" t="str">
        <f>'DATA-CoP'!$AK$2</f>
        <v>CONSUMABLES</v>
      </c>
      <c r="I11" s="267" t="str">
        <f>'DATA-CoP'!$AK$2</f>
        <v>CONSUMABLES</v>
      </c>
      <c r="J11" s="267" t="str">
        <f>'DATA-CoP'!$AK$2</f>
        <v>CONSUMABLES</v>
      </c>
      <c r="K11" s="267" t="str">
        <f>'DATA-CoP'!$AK$2</f>
        <v>CONSUMABLES</v>
      </c>
      <c r="L11" s="267" t="str">
        <f>'DATA-CoP'!$AK$2</f>
        <v>CONSUMABLES</v>
      </c>
      <c r="M11" s="267" t="str">
        <f>'DATA-CoP'!$AK$2</f>
        <v>CONSUMABLES</v>
      </c>
      <c r="N11" s="267" t="str">
        <f>'DATA-CoP'!$AK$2</f>
        <v>CONSUMABLES</v>
      </c>
      <c r="O11" s="267" t="str">
        <f>'DATA-CoP'!$AK$2</f>
        <v>CONSUMABLES</v>
      </c>
      <c r="P11" s="267" t="str">
        <f>'DATA-CoP'!$AK$2</f>
        <v>CONSUMABLES</v>
      </c>
      <c r="Q11" s="267" t="str">
        <f>'DATA-CoP'!$AK$2</f>
        <v>CONSUMABLES</v>
      </c>
      <c r="R11" s="267" t="str">
        <f>'DATA-CoP'!$AK$2</f>
        <v>CONSUMABLES</v>
      </c>
      <c r="S11" s="267" t="str">
        <f>'DATA-CoP'!$AK$2</f>
        <v>CONSUMABLES</v>
      </c>
      <c r="T11" s="268" t="str">
        <f>'DATA-CoP'!BT2</f>
        <v>MAINTENANCE</v>
      </c>
      <c r="U11" s="269" t="str">
        <f>'DATA-CoP'!BV2</f>
        <v>Specific costs</v>
      </c>
      <c r="V11" s="269" t="str">
        <f>'DATA-CoP'!BW2</f>
        <v>Specific costs</v>
      </c>
      <c r="W11" s="269" t="str">
        <f>'DATA-CoP'!BY2</f>
        <v>Specific costs</v>
      </c>
      <c r="X11" s="270" t="str">
        <f>'DATA-CoP'!BZ2</f>
        <v>Administration costs</v>
      </c>
      <c r="Y11" s="216" t="str">
        <f>'DATA-CoP'!CA2</f>
        <v>OPEX</v>
      </c>
    </row>
    <row r="12" spans="1:25" s="136" customFormat="1" ht="39.6">
      <c r="A12" s="217" t="str">
        <f>'DATA-CoP'!E3</f>
        <v>process name</v>
      </c>
      <c r="B12" s="217" t="str">
        <f>'DATA-CoP'!F3</f>
        <v>range</v>
      </c>
      <c r="C12" s="217" t="str">
        <f>'DATA-CoP'!G3</f>
        <v>Parameter 1</v>
      </c>
      <c r="D12" s="218" t="str">
        <f>'DATA-CoP'!K2</f>
        <v>range function</v>
      </c>
      <c r="E12" s="273" t="s">
        <v>34</v>
      </c>
      <c r="F12" s="274" t="str">
        <f>'DATA-CoP'!AK3</f>
        <v>Energy</v>
      </c>
      <c r="G12" s="274" t="str">
        <f>'DATA-CoP'!AL3</f>
        <v>Chemicals</v>
      </c>
      <c r="H12" s="271" t="str">
        <f>'DATA-CoP'!BG3</f>
        <v>Waste</v>
      </c>
      <c r="I12" s="271" t="str">
        <f>'DATA-CoP'!BH3</f>
        <v>Chem. Waste</v>
      </c>
      <c r="J12" s="271" t="str">
        <f>'DATA-CoP'!BI3</f>
        <v>Pellets</v>
      </c>
      <c r="K12" s="272" t="str">
        <f>'DATA-CoP'!BK3</f>
        <v>Waste</v>
      </c>
      <c r="L12" s="272" t="str">
        <f>'DATA-CoP'!BL3</f>
        <v>Taxes groundwater</v>
      </c>
      <c r="M12" s="272" t="str">
        <f>'DATA-CoP'!BM3</f>
        <v>Levies Prov.</v>
      </c>
      <c r="N12" s="271" t="s">
        <v>85</v>
      </c>
      <c r="O12" s="271" t="str">
        <f>'DATA-CoP'!BO3</f>
        <v>Membranes</v>
      </c>
      <c r="P12" s="271" t="str">
        <f>'DATA-CoP'!BP3</f>
        <v>Activated carbon</v>
      </c>
      <c r="Q12" s="271" t="str">
        <f>'DATA-CoP'!BQ3</f>
        <v>Anthracite + sand</v>
      </c>
      <c r="R12" s="271" t="str">
        <f>'DATA-CoP'!BR3</f>
        <v>UV lamps</v>
      </c>
      <c r="S12" s="272" t="str">
        <f>'DATA-CoP'!BS3</f>
        <v>Consumables</v>
      </c>
      <c r="T12" s="275" t="str">
        <f>'DATA-CoP'!BT3</f>
        <v>Maintenance</v>
      </c>
      <c r="U12" s="276" t="str">
        <f>'DATA-CoP'!BV3</f>
        <v xml:space="preserve">Operator </v>
      </c>
      <c r="V12" s="276" t="str">
        <f>'DATA-CoP'!BW3</f>
        <v>Analysis</v>
      </c>
      <c r="W12" s="276" t="str">
        <f>'DATA-CoP'!BY3</f>
        <v>Security</v>
      </c>
      <c r="X12" s="277" t="str">
        <f>'DATA-CoP'!BZ3</f>
        <v>Administration</v>
      </c>
      <c r="Y12" s="222" t="str">
        <f>'DATA-CoP'!CA3</f>
        <v>TOTAL</v>
      </c>
    </row>
    <row r="13" spans="1:26" s="136" customFormat="1" ht="13.8" thickBot="1">
      <c r="A13" s="223"/>
      <c r="B13" s="223"/>
      <c r="C13" s="223"/>
      <c r="D13" s="224"/>
      <c r="E13" s="278" t="str">
        <f>'DATA-CoP'!AI4</f>
        <v>€ / year</v>
      </c>
      <c r="F13" s="274" t="str">
        <f>'DATA-CoP'!AK4</f>
        <v>€ / year</v>
      </c>
      <c r="G13" s="274" t="str">
        <f>'DATA-CoP'!AL4</f>
        <v>€ / year</v>
      </c>
      <c r="H13" s="271" t="str">
        <f>'DATA-CoP'!BG4</f>
        <v>€ / year</v>
      </c>
      <c r="I13" s="271" t="str">
        <f>'DATA-CoP'!BH4</f>
        <v>€ / year</v>
      </c>
      <c r="J13" s="271" t="str">
        <f>'DATA-CoP'!BI4</f>
        <v>€ / year</v>
      </c>
      <c r="K13" s="272" t="str">
        <f>'DATA-CoP'!BK4</f>
        <v>€ / year</v>
      </c>
      <c r="L13" s="272" t="str">
        <f>'DATA-CoP'!BL4</f>
        <v>€ / year</v>
      </c>
      <c r="M13" s="272" t="str">
        <f>'DATA-CoP'!BM4</f>
        <v>€ / year</v>
      </c>
      <c r="N13" s="272" t="str">
        <f>'DATA-CoP'!BN4</f>
        <v>€ / year</v>
      </c>
      <c r="O13" s="272" t="str">
        <f>'DATA-CoP'!BO4</f>
        <v>€ / year</v>
      </c>
      <c r="P13" s="272" t="str">
        <f>'DATA-CoP'!BP4</f>
        <v>€ / year</v>
      </c>
      <c r="Q13" s="272" t="str">
        <f>'DATA-CoP'!BQ4</f>
        <v>€ / year</v>
      </c>
      <c r="R13" s="272" t="str">
        <f>'DATA-CoP'!BR4</f>
        <v>€ / year</v>
      </c>
      <c r="S13" s="272" t="str">
        <f>'DATA-CoP'!BS4</f>
        <v>€ / year</v>
      </c>
      <c r="T13" s="275" t="str">
        <f>'DATA-CoP'!BT4</f>
        <v>€ / year</v>
      </c>
      <c r="U13" s="276" t="str">
        <f>'DATA-CoP'!BV4</f>
        <v>€ / year</v>
      </c>
      <c r="V13" s="276" t="str">
        <f>'DATA-CoP'!BW4</f>
        <v>€ / year</v>
      </c>
      <c r="W13" s="276" t="str">
        <f>'DATA-CoP'!BY4</f>
        <v>€ / year</v>
      </c>
      <c r="X13" s="277" t="str">
        <f>'DATA-CoP'!BZ4</f>
        <v>€ / year</v>
      </c>
      <c r="Y13" s="222" t="str">
        <f>'DATA-CoP'!CA4</f>
        <v>€ / year</v>
      </c>
      <c r="Z13" s="135" t="s">
        <v>89</v>
      </c>
    </row>
    <row r="14" spans="1:27" s="156" customFormat="1" ht="16.8" thickBot="1" thickTop="1">
      <c r="A14" s="164" t="s">
        <v>36</v>
      </c>
      <c r="B14" s="165"/>
      <c r="C14" s="165"/>
      <c r="D14" s="166"/>
      <c r="E14" s="234">
        <f aca="true" t="shared" si="0" ref="E14:X14">SUM(E16:E54)</f>
        <v>217484.76641103454</v>
      </c>
      <c r="F14" s="235">
        <f t="shared" si="0"/>
        <v>108000</v>
      </c>
      <c r="G14" s="235">
        <f t="shared" si="0"/>
        <v>0</v>
      </c>
      <c r="H14" s="235">
        <f t="shared" si="0"/>
        <v>0</v>
      </c>
      <c r="I14" s="235">
        <f t="shared" si="0"/>
        <v>0</v>
      </c>
      <c r="J14" s="235">
        <f t="shared" si="0"/>
        <v>0</v>
      </c>
      <c r="K14" s="235">
        <f t="shared" si="0"/>
        <v>0</v>
      </c>
      <c r="L14" s="235">
        <f t="shared" si="0"/>
        <v>2078832</v>
      </c>
      <c r="M14" s="235">
        <f t="shared" si="0"/>
        <v>220800</v>
      </c>
      <c r="N14" s="235">
        <f t="shared" si="0"/>
        <v>0</v>
      </c>
      <c r="O14" s="235">
        <f t="shared" si="0"/>
        <v>0</v>
      </c>
      <c r="P14" s="235">
        <f t="shared" si="0"/>
        <v>0</v>
      </c>
      <c r="Q14" s="235">
        <f t="shared" si="0"/>
        <v>0</v>
      </c>
      <c r="R14" s="235">
        <f t="shared" si="0"/>
        <v>0</v>
      </c>
      <c r="S14" s="235">
        <f t="shared" si="0"/>
        <v>0</v>
      </c>
      <c r="T14" s="236">
        <f t="shared" si="0"/>
        <v>49994.55738377885</v>
      </c>
      <c r="U14" s="170">
        <f t="shared" si="0"/>
        <v>24616.60947323121</v>
      </c>
      <c r="V14" s="170">
        <f t="shared" si="0"/>
        <v>0</v>
      </c>
      <c r="W14" s="170">
        <f t="shared" si="0"/>
        <v>3224.883337104525</v>
      </c>
      <c r="X14" s="167">
        <f t="shared" si="0"/>
        <v>5568.298562067146</v>
      </c>
      <c r="Y14" s="171">
        <f>ROUND(SUM(Y16:Y54),-3)</f>
        <v>2709000</v>
      </c>
      <c r="Z14" s="172" t="s">
        <v>39</v>
      </c>
      <c r="AA14" s="237"/>
    </row>
    <row r="15" spans="1:25" s="154" customFormat="1" ht="14.4" thickBot="1" thickTop="1">
      <c r="A15" s="174"/>
      <c r="B15" s="175"/>
      <c r="C15" s="175"/>
      <c r="D15" s="175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s="152" customFormat="1" ht="17.25" customHeight="1" thickTop="1">
      <c r="A16" s="228" t="str">
        <f>'DATA-CoP'!E6</f>
        <v>Win of infiltratieputten (example)</v>
      </c>
      <c r="B16" s="228" t="str">
        <f>'DATA-CoP'!F6</f>
        <v>Aantal putten (stuks)</v>
      </c>
      <c r="C16" s="179">
        <f>'DATA-CoP'!G6</f>
        <v>25.205479452054796</v>
      </c>
      <c r="D16" s="238" t="str">
        <f>'DATA-CoP'!K6</f>
        <v>OK</v>
      </c>
      <c r="E16" s="239">
        <f>($M$2*'CAPEX cost'!G16+'OPEX costs'!$M$3*'CAPEX cost'!I16+'OPEX costs'!$M$4*'CAPEX cost'!K16+'OPEX costs'!$M$5*'CAPEX cost'!L16)*'DATA-CoP'!AE6</f>
        <v>217484.76641103454</v>
      </c>
      <c r="F16" s="240">
        <f>'DATA-CoP'!AK6*$G$3</f>
        <v>108000</v>
      </c>
      <c r="G16" s="240">
        <f>'DATA-CoP'!AL6*$G$4</f>
        <v>0</v>
      </c>
      <c r="H16" s="240">
        <f>'DATA-CoP'!BG6*$G$5</f>
        <v>0</v>
      </c>
      <c r="I16" s="240">
        <f>'DATA-CoP'!BH6*$G$5</f>
        <v>0</v>
      </c>
      <c r="J16" s="240">
        <f>'DATA-CoP'!BI6*$G$5</f>
        <v>0</v>
      </c>
      <c r="K16" s="240">
        <f>'DATA-CoP'!BK6*$G$5</f>
        <v>0</v>
      </c>
      <c r="L16" s="240">
        <f>'DATA-CoP'!BL6*$G$6</f>
        <v>2078832</v>
      </c>
      <c r="M16" s="240">
        <f>'DATA-CoP'!BM6*$G$6</f>
        <v>220800</v>
      </c>
      <c r="N16" s="240">
        <f>'DATA-CoP'!BN6*'CAPEX cost'!$G$5</f>
        <v>0</v>
      </c>
      <c r="O16" s="240">
        <f>'DATA-CoP'!BO6*'CAPEX cost'!$G$5</f>
        <v>0</v>
      </c>
      <c r="P16" s="240">
        <f>'DATA-CoP'!BP6*'CAPEX cost'!$G$5</f>
        <v>0</v>
      </c>
      <c r="Q16" s="240">
        <f>'DATA-CoP'!BQ6*'CAPEX cost'!$G$4</f>
        <v>0</v>
      </c>
      <c r="R16" s="240">
        <f>'DATA-CoP'!BR6*'CAPEX cost'!$G$5</f>
        <v>0</v>
      </c>
      <c r="S16" s="240">
        <f>'DATA-CoP'!BS6*'CAPEX cost'!$G$4</f>
        <v>0</v>
      </c>
      <c r="T16" s="241">
        <f>'DATA-CoP'!BT6*('CAPEX cost'!$P$5*'CAPEX cost'!$G$5+'CAPEX cost'!$S$5*'CAPEX cost'!$L$5)</f>
        <v>49994.55738377885</v>
      </c>
      <c r="U16" s="242">
        <f>'DATA-CoP'!BV6*'CAPEX cost'!$L$5</f>
        <v>24616.60947323121</v>
      </c>
      <c r="V16" s="242">
        <f>'DATA-CoP'!BW6*'CAPEX cost'!$L$5</f>
        <v>0</v>
      </c>
      <c r="W16" s="242">
        <f>'DATA-CoP'!BY6*'CAPEX cost'!$L$5</f>
        <v>3224.883337104525</v>
      </c>
      <c r="X16" s="243">
        <f>'DATA-CoP'!BZ6*'CAPEX cost'!$L$5</f>
        <v>5568.298562067146</v>
      </c>
      <c r="Y16" s="244">
        <f>SUM(E16:X16)-H16-I16-J16-N16-O16-P16-Q16-R16</f>
        <v>2708521.1151672164</v>
      </c>
    </row>
    <row r="17" spans="1:25" s="152" customFormat="1" ht="16.5" customHeight="1">
      <c r="A17" s="229">
        <f>'DATA-CoP'!E7</f>
        <v>0</v>
      </c>
      <c r="B17" s="229">
        <f>'DATA-CoP'!F7</f>
        <v>0</v>
      </c>
      <c r="C17" s="186">
        <f>'DATA-CoP'!G7</f>
        <v>0</v>
      </c>
      <c r="D17" s="245">
        <f>'DATA-CoP'!K7</f>
        <v>0</v>
      </c>
      <c r="E17" s="247">
        <f>($M$2*'CAPEX cost'!G17+'OPEX costs'!$M$3*'CAPEX cost'!I17+'OPEX costs'!$M$4*'CAPEX cost'!K17+'OPEX costs'!$M$5*'CAPEX cost'!L17)*'DATA-CoP'!AE7</f>
        <v>0</v>
      </c>
      <c r="F17" s="246">
        <f>'DATA-CoP'!AK7*$G$3</f>
        <v>0</v>
      </c>
      <c r="G17" s="246">
        <f>'DATA-CoP'!AL7*$G$4</f>
        <v>0</v>
      </c>
      <c r="H17" s="246">
        <f>'DATA-CoP'!BG7*$G$5</f>
        <v>0</v>
      </c>
      <c r="I17" s="246">
        <f>'DATA-CoP'!BH7*$G$5</f>
        <v>0</v>
      </c>
      <c r="J17" s="246">
        <f>'DATA-CoP'!BI7*$G$5</f>
        <v>0</v>
      </c>
      <c r="K17" s="246">
        <f>'DATA-CoP'!BK7*$G$5</f>
        <v>0</v>
      </c>
      <c r="L17" s="246">
        <f>'DATA-CoP'!BL7*$G$6</f>
        <v>0</v>
      </c>
      <c r="M17" s="246">
        <f>'DATA-CoP'!BM7*$G$6</f>
        <v>0</v>
      </c>
      <c r="N17" s="246">
        <f>'DATA-CoP'!BN7*'CAPEX cost'!$G$5</f>
        <v>0</v>
      </c>
      <c r="O17" s="246">
        <f>'DATA-CoP'!BO7*'CAPEX cost'!$G$5</f>
        <v>0</v>
      </c>
      <c r="P17" s="246">
        <f>'DATA-CoP'!BP7*'CAPEX cost'!$G$5</f>
        <v>0</v>
      </c>
      <c r="Q17" s="246">
        <f>'DATA-CoP'!BQ7*'CAPEX cost'!$G$4</f>
        <v>0</v>
      </c>
      <c r="R17" s="246">
        <f>'DATA-CoP'!BR7*'CAPEX cost'!$G$5</f>
        <v>0</v>
      </c>
      <c r="S17" s="246">
        <f>'DATA-CoP'!BS7*'CAPEX cost'!$G$4</f>
        <v>0</v>
      </c>
      <c r="T17" s="248">
        <f>'DATA-CoP'!BT7*('CAPEX cost'!$P$5*'CAPEX cost'!$G$5+'CAPEX cost'!$S$5*'CAPEX cost'!$L$5)</f>
        <v>0</v>
      </c>
      <c r="U17" s="249">
        <f>'DATA-CoP'!BV7*'CAPEX cost'!$L$5</f>
        <v>0</v>
      </c>
      <c r="V17" s="250">
        <f>'DATA-CoP'!BW7*'CAPEX cost'!$L$5</f>
        <v>0</v>
      </c>
      <c r="W17" s="251">
        <f>'DATA-CoP'!BY7*'CAPEX cost'!$L$5</f>
        <v>0</v>
      </c>
      <c r="X17" s="252">
        <f>'DATA-CoP'!BZ7*'CAPEX cost'!$L$5</f>
        <v>0</v>
      </c>
      <c r="Y17" s="253">
        <f aca="true" t="shared" si="1" ref="Y17:Y41">SUM(E17:X17)-H17-I17-J17-N17-O17-P17-Q17-R17</f>
        <v>0</v>
      </c>
    </row>
    <row r="18" spans="1:25" s="152" customFormat="1" ht="12.75">
      <c r="A18" s="229">
        <f>'DATA-CoP'!E8</f>
        <v>0</v>
      </c>
      <c r="B18" s="229">
        <f>'DATA-CoP'!F8</f>
        <v>0</v>
      </c>
      <c r="C18" s="186">
        <f>'DATA-CoP'!G8</f>
        <v>0</v>
      </c>
      <c r="D18" s="245">
        <f>'DATA-CoP'!K8</f>
        <v>0</v>
      </c>
      <c r="E18" s="247">
        <f>($M$2*'CAPEX cost'!G18+'OPEX costs'!$M$3*'CAPEX cost'!I18+'OPEX costs'!$M$4*'CAPEX cost'!K18+'OPEX costs'!$M$5*'CAPEX cost'!L18)*'DATA-CoP'!AE8</f>
        <v>0</v>
      </c>
      <c r="F18" s="246">
        <f>'DATA-CoP'!AK8*$G$3</f>
        <v>0</v>
      </c>
      <c r="G18" s="246">
        <f>'DATA-CoP'!AL8*$G$4</f>
        <v>0</v>
      </c>
      <c r="H18" s="246">
        <f>'DATA-CoP'!BG8*$G$5</f>
        <v>0</v>
      </c>
      <c r="I18" s="246">
        <f>'DATA-CoP'!BH8*$G$5</f>
        <v>0</v>
      </c>
      <c r="J18" s="246">
        <f>'DATA-CoP'!BI8*$G$5</f>
        <v>0</v>
      </c>
      <c r="K18" s="246">
        <f>'DATA-CoP'!BK8*$G$5</f>
        <v>0</v>
      </c>
      <c r="L18" s="246">
        <f>'DATA-CoP'!BL8*$G$6</f>
        <v>0</v>
      </c>
      <c r="M18" s="246">
        <f>'DATA-CoP'!BM8*$G$6</f>
        <v>0</v>
      </c>
      <c r="N18" s="246">
        <f>'DATA-CoP'!BN8*'CAPEX cost'!$G$5</f>
        <v>0</v>
      </c>
      <c r="O18" s="246">
        <f>'DATA-CoP'!BO8*'CAPEX cost'!$G$5</f>
        <v>0</v>
      </c>
      <c r="P18" s="246">
        <f>'DATA-CoP'!BP8*'CAPEX cost'!$G$5</f>
        <v>0</v>
      </c>
      <c r="Q18" s="246">
        <f>'DATA-CoP'!BQ8*'CAPEX cost'!$G$4</f>
        <v>0</v>
      </c>
      <c r="R18" s="246">
        <f>'DATA-CoP'!BR8*'CAPEX cost'!$G$5</f>
        <v>0</v>
      </c>
      <c r="S18" s="246">
        <f>'DATA-CoP'!BS8*'CAPEX cost'!$G$4</f>
        <v>0</v>
      </c>
      <c r="T18" s="248">
        <f>'DATA-CoP'!BT8*('CAPEX cost'!$P$5*'CAPEX cost'!$G$5+'CAPEX cost'!$S$5*'CAPEX cost'!$L$5)</f>
        <v>0</v>
      </c>
      <c r="U18" s="249">
        <f>'DATA-CoP'!BV8*'CAPEX cost'!$L$5</f>
        <v>0</v>
      </c>
      <c r="V18" s="250">
        <f>'DATA-CoP'!BW8*'CAPEX cost'!$L$5</f>
        <v>0</v>
      </c>
      <c r="W18" s="251">
        <f>'DATA-CoP'!BY8*'CAPEX cost'!$L$5</f>
        <v>0</v>
      </c>
      <c r="X18" s="252">
        <f>'DATA-CoP'!BZ8*'CAPEX cost'!$L$5</f>
        <v>0</v>
      </c>
      <c r="Y18" s="253">
        <f t="shared" si="1"/>
        <v>0</v>
      </c>
    </row>
    <row r="19" spans="1:25" s="152" customFormat="1" ht="12.75">
      <c r="A19" s="229">
        <f>'DATA-CoP'!E9</f>
        <v>0</v>
      </c>
      <c r="B19" s="229">
        <f>'DATA-CoP'!F9</f>
        <v>0</v>
      </c>
      <c r="C19" s="186">
        <f>'DATA-CoP'!G9</f>
        <v>0</v>
      </c>
      <c r="D19" s="245">
        <f>'DATA-CoP'!K9</f>
        <v>0</v>
      </c>
      <c r="E19" s="247">
        <f>($M$2*'CAPEX cost'!G19+'OPEX costs'!$M$3*'CAPEX cost'!I19+'OPEX costs'!$M$4*'CAPEX cost'!K19+'OPEX costs'!$M$5*'CAPEX cost'!L19)*'DATA-CoP'!AE9</f>
        <v>0</v>
      </c>
      <c r="F19" s="246">
        <f>'DATA-CoP'!AK9*$G$3</f>
        <v>0</v>
      </c>
      <c r="G19" s="246">
        <f>'DATA-CoP'!AL9*$G$4</f>
        <v>0</v>
      </c>
      <c r="H19" s="246">
        <f>'DATA-CoP'!BG9*$G$5</f>
        <v>0</v>
      </c>
      <c r="I19" s="246">
        <f>'DATA-CoP'!BH9*$G$5</f>
        <v>0</v>
      </c>
      <c r="J19" s="246">
        <f>'DATA-CoP'!BI9*$G$5</f>
        <v>0</v>
      </c>
      <c r="K19" s="246">
        <f>'DATA-CoP'!BK9*$G$5</f>
        <v>0</v>
      </c>
      <c r="L19" s="246">
        <f>'DATA-CoP'!BL9*$G$6</f>
        <v>0</v>
      </c>
      <c r="M19" s="246">
        <f>'DATA-CoP'!BM9*$G$6</f>
        <v>0</v>
      </c>
      <c r="N19" s="246">
        <f>'DATA-CoP'!BN9*'CAPEX cost'!$G$5</f>
        <v>0</v>
      </c>
      <c r="O19" s="246">
        <f>'DATA-CoP'!BO9*'CAPEX cost'!$G$5</f>
        <v>0</v>
      </c>
      <c r="P19" s="246">
        <f>'DATA-CoP'!BP9*'CAPEX cost'!$G$5</f>
        <v>0</v>
      </c>
      <c r="Q19" s="246">
        <f>'DATA-CoP'!BQ9*'CAPEX cost'!$G$4</f>
        <v>0</v>
      </c>
      <c r="R19" s="246">
        <f>'DATA-CoP'!BR9*'CAPEX cost'!$G$5</f>
        <v>0</v>
      </c>
      <c r="S19" s="246">
        <f>'DATA-CoP'!BS9*'CAPEX cost'!$G$4</f>
        <v>0</v>
      </c>
      <c r="T19" s="248">
        <f>'DATA-CoP'!BT9*('CAPEX cost'!$P$5*'CAPEX cost'!$G$5+'CAPEX cost'!$S$5*'CAPEX cost'!$L$5)</f>
        <v>0</v>
      </c>
      <c r="U19" s="249">
        <f>'DATA-CoP'!BV9*'CAPEX cost'!$L$5</f>
        <v>0</v>
      </c>
      <c r="V19" s="250">
        <f>'DATA-CoP'!BW9*'CAPEX cost'!$L$5</f>
        <v>0</v>
      </c>
      <c r="W19" s="251">
        <f>'DATA-CoP'!BY9*'CAPEX cost'!$L$5</f>
        <v>0</v>
      </c>
      <c r="X19" s="252">
        <f>'DATA-CoP'!BZ9*'CAPEX cost'!$L$5</f>
        <v>0</v>
      </c>
      <c r="Y19" s="253">
        <f t="shared" si="1"/>
        <v>0</v>
      </c>
    </row>
    <row r="20" spans="1:25" s="152" customFormat="1" ht="15" customHeight="1">
      <c r="A20" s="229">
        <f>'DATA-CoP'!E10</f>
        <v>0</v>
      </c>
      <c r="B20" s="229">
        <f>'DATA-CoP'!F10</f>
        <v>0</v>
      </c>
      <c r="C20" s="186">
        <f>'DATA-CoP'!G10</f>
        <v>0</v>
      </c>
      <c r="D20" s="245">
        <f>'DATA-CoP'!K10</f>
        <v>0</v>
      </c>
      <c r="E20" s="247">
        <f>($M$2*'CAPEX cost'!G20+'OPEX costs'!$M$3*'CAPEX cost'!I20+'OPEX costs'!$M$4*'CAPEX cost'!K20+'OPEX costs'!$M$5*'CAPEX cost'!L20)*'DATA-CoP'!AE10</f>
        <v>0</v>
      </c>
      <c r="F20" s="246">
        <f>'DATA-CoP'!AK10*$G$3</f>
        <v>0</v>
      </c>
      <c r="G20" s="246">
        <f>'DATA-CoP'!AL10*$G$4</f>
        <v>0</v>
      </c>
      <c r="H20" s="246">
        <f>'DATA-CoP'!BG10*$G$5</f>
        <v>0</v>
      </c>
      <c r="I20" s="246">
        <f>'DATA-CoP'!BH10*$G$5</f>
        <v>0</v>
      </c>
      <c r="J20" s="246">
        <f>'DATA-CoP'!BI10*$G$5</f>
        <v>0</v>
      </c>
      <c r="K20" s="246">
        <f>'DATA-CoP'!BK10*$G$5</f>
        <v>0</v>
      </c>
      <c r="L20" s="246">
        <f>'DATA-CoP'!BL10*$G$6</f>
        <v>0</v>
      </c>
      <c r="M20" s="246">
        <f>'DATA-CoP'!BM10*$G$6</f>
        <v>0</v>
      </c>
      <c r="N20" s="246">
        <f>'DATA-CoP'!BN10*'CAPEX cost'!$G$5</f>
        <v>0</v>
      </c>
      <c r="O20" s="246">
        <f>'DATA-CoP'!BO10*'CAPEX cost'!$G$5</f>
        <v>0</v>
      </c>
      <c r="P20" s="246">
        <f>'DATA-CoP'!BP10*'CAPEX cost'!$G$5</f>
        <v>0</v>
      </c>
      <c r="Q20" s="246">
        <f>'DATA-CoP'!BQ10*'CAPEX cost'!$G$4</f>
        <v>0</v>
      </c>
      <c r="R20" s="246">
        <f>'DATA-CoP'!BR10*'CAPEX cost'!$G$5</f>
        <v>0</v>
      </c>
      <c r="S20" s="246">
        <f>'DATA-CoP'!BS10*'CAPEX cost'!$G$4</f>
        <v>0</v>
      </c>
      <c r="T20" s="248">
        <f>'DATA-CoP'!BT10*('CAPEX cost'!$P$5*'CAPEX cost'!$G$5+'CAPEX cost'!$S$5*'CAPEX cost'!$L$5)</f>
        <v>0</v>
      </c>
      <c r="U20" s="249">
        <f>'DATA-CoP'!BV10*'CAPEX cost'!$L$5</f>
        <v>0</v>
      </c>
      <c r="V20" s="250">
        <f>'DATA-CoP'!BW10*'CAPEX cost'!$L$5</f>
        <v>0</v>
      </c>
      <c r="W20" s="251">
        <f>'DATA-CoP'!BY10*'CAPEX cost'!$L$5</f>
        <v>0</v>
      </c>
      <c r="X20" s="252">
        <f>'DATA-CoP'!BZ10*'CAPEX cost'!$L$5</f>
        <v>0</v>
      </c>
      <c r="Y20" s="253">
        <f t="shared" si="1"/>
        <v>0</v>
      </c>
    </row>
    <row r="21" spans="1:25" s="152" customFormat="1" ht="12.75">
      <c r="A21" s="229">
        <f>'DATA-CoP'!E11</f>
        <v>0</v>
      </c>
      <c r="B21" s="229">
        <f>'DATA-CoP'!F11</f>
        <v>0</v>
      </c>
      <c r="C21" s="186">
        <f>'DATA-CoP'!G11</f>
        <v>0</v>
      </c>
      <c r="D21" s="245">
        <f>'DATA-CoP'!K11</f>
        <v>0</v>
      </c>
      <c r="E21" s="247">
        <f>($M$2*'CAPEX cost'!G21+'OPEX costs'!$M$3*'CAPEX cost'!I21+'OPEX costs'!$M$4*'CAPEX cost'!K21+'OPEX costs'!$M$5*'CAPEX cost'!L21)*'DATA-CoP'!AE11</f>
        <v>0</v>
      </c>
      <c r="F21" s="246">
        <f>'DATA-CoP'!AK11*$G$3</f>
        <v>0</v>
      </c>
      <c r="G21" s="246">
        <f>'DATA-CoP'!AL11*$G$4</f>
        <v>0</v>
      </c>
      <c r="H21" s="246">
        <f>'DATA-CoP'!BG11*$G$5</f>
        <v>0</v>
      </c>
      <c r="I21" s="246">
        <f>'DATA-CoP'!BH11*$G$5</f>
        <v>0</v>
      </c>
      <c r="J21" s="246">
        <f>'DATA-CoP'!BI11*$G$5</f>
        <v>0</v>
      </c>
      <c r="K21" s="246">
        <f>'DATA-CoP'!BK11*$G$5</f>
        <v>0</v>
      </c>
      <c r="L21" s="246">
        <f>'DATA-CoP'!BL11*$G$6</f>
        <v>0</v>
      </c>
      <c r="M21" s="246">
        <f>'DATA-CoP'!BM11*$G$6</f>
        <v>0</v>
      </c>
      <c r="N21" s="246">
        <f>'DATA-CoP'!BN11*'CAPEX cost'!$G$5</f>
        <v>0</v>
      </c>
      <c r="O21" s="246">
        <f>'DATA-CoP'!BO11*'CAPEX cost'!$G$5</f>
        <v>0</v>
      </c>
      <c r="P21" s="246">
        <f>'DATA-CoP'!BP11*'CAPEX cost'!$G$5</f>
        <v>0</v>
      </c>
      <c r="Q21" s="246">
        <f>'DATA-CoP'!BQ11*'CAPEX cost'!$G$4</f>
        <v>0</v>
      </c>
      <c r="R21" s="246">
        <f>'DATA-CoP'!BR11*'CAPEX cost'!$G$5</f>
        <v>0</v>
      </c>
      <c r="S21" s="246">
        <f>'DATA-CoP'!BS11*'CAPEX cost'!$G$4</f>
        <v>0</v>
      </c>
      <c r="T21" s="248">
        <f>'DATA-CoP'!BT11*('CAPEX cost'!$P$5*'CAPEX cost'!$G$5+'CAPEX cost'!$S$5*'CAPEX cost'!$L$5)</f>
        <v>0</v>
      </c>
      <c r="U21" s="249">
        <f>'DATA-CoP'!BV11*'CAPEX cost'!$L$5</f>
        <v>0</v>
      </c>
      <c r="V21" s="250">
        <f>'DATA-CoP'!BW11*'CAPEX cost'!$L$5</f>
        <v>0</v>
      </c>
      <c r="W21" s="251">
        <f>'DATA-CoP'!BY11*'CAPEX cost'!$L$5</f>
        <v>0</v>
      </c>
      <c r="X21" s="252">
        <f>'DATA-CoP'!BZ11*'CAPEX cost'!$L$5</f>
        <v>0</v>
      </c>
      <c r="Y21" s="253">
        <f t="shared" si="1"/>
        <v>0</v>
      </c>
    </row>
    <row r="22" spans="1:25" s="152" customFormat="1" ht="12.75">
      <c r="A22" s="229">
        <f>'DATA-CoP'!E12</f>
        <v>0</v>
      </c>
      <c r="B22" s="229">
        <f>'DATA-CoP'!F12</f>
        <v>0</v>
      </c>
      <c r="C22" s="186">
        <f>'DATA-CoP'!G12</f>
        <v>0</v>
      </c>
      <c r="D22" s="245">
        <f>'DATA-CoP'!K12</f>
        <v>0</v>
      </c>
      <c r="E22" s="247">
        <f>($M$2*'CAPEX cost'!G22+'OPEX costs'!$M$3*'CAPEX cost'!I22+'OPEX costs'!$M$4*'CAPEX cost'!K22+'OPEX costs'!$M$5*'CAPEX cost'!L22)*'DATA-CoP'!AE12</f>
        <v>0</v>
      </c>
      <c r="F22" s="246">
        <f>'DATA-CoP'!AK12*$G$3</f>
        <v>0</v>
      </c>
      <c r="G22" s="246">
        <f>'DATA-CoP'!AL12*$G$4</f>
        <v>0</v>
      </c>
      <c r="H22" s="246">
        <f>'DATA-CoP'!BG12*$G$5</f>
        <v>0</v>
      </c>
      <c r="I22" s="246">
        <f>'DATA-CoP'!BH12*$G$5</f>
        <v>0</v>
      </c>
      <c r="J22" s="246">
        <f>'DATA-CoP'!BI12*$G$5</f>
        <v>0</v>
      </c>
      <c r="K22" s="246">
        <f>'DATA-CoP'!BK12*$G$5</f>
        <v>0</v>
      </c>
      <c r="L22" s="246">
        <f>'DATA-CoP'!BL12*$G$6</f>
        <v>0</v>
      </c>
      <c r="M22" s="246">
        <f>'DATA-CoP'!BM12*$G$6</f>
        <v>0</v>
      </c>
      <c r="N22" s="246">
        <f>'DATA-CoP'!BN12*'CAPEX cost'!$G$5</f>
        <v>0</v>
      </c>
      <c r="O22" s="246">
        <f>'DATA-CoP'!BO12*'CAPEX cost'!$G$5</f>
        <v>0</v>
      </c>
      <c r="P22" s="246">
        <f>'DATA-CoP'!BP12*'CAPEX cost'!$G$5</f>
        <v>0</v>
      </c>
      <c r="Q22" s="246">
        <f>'DATA-CoP'!BQ12*'CAPEX cost'!$G$4</f>
        <v>0</v>
      </c>
      <c r="R22" s="246">
        <f>'DATA-CoP'!BR12*'CAPEX cost'!$G$5</f>
        <v>0</v>
      </c>
      <c r="S22" s="246">
        <f>'DATA-CoP'!BS12*'CAPEX cost'!$G$4</f>
        <v>0</v>
      </c>
      <c r="T22" s="248">
        <f>'DATA-CoP'!BT12*('CAPEX cost'!$P$5*'CAPEX cost'!$G$5+'CAPEX cost'!$S$5*'CAPEX cost'!$L$5)</f>
        <v>0</v>
      </c>
      <c r="U22" s="249">
        <f>'DATA-CoP'!BV12*'CAPEX cost'!$L$5</f>
        <v>0</v>
      </c>
      <c r="V22" s="250">
        <f>'DATA-CoP'!BW12*'CAPEX cost'!$L$5</f>
        <v>0</v>
      </c>
      <c r="W22" s="251">
        <f>'DATA-CoP'!BY12*'CAPEX cost'!$L$5</f>
        <v>0</v>
      </c>
      <c r="X22" s="252">
        <f>'DATA-CoP'!BZ12*'CAPEX cost'!$L$5</f>
        <v>0</v>
      </c>
      <c r="Y22" s="253">
        <f t="shared" si="1"/>
        <v>0</v>
      </c>
    </row>
    <row r="23" spans="1:25" s="152" customFormat="1" ht="12.75">
      <c r="A23" s="229">
        <f>'DATA-CoP'!E13</f>
        <v>0</v>
      </c>
      <c r="B23" s="229">
        <f>'DATA-CoP'!F13</f>
        <v>0</v>
      </c>
      <c r="C23" s="186">
        <f>'DATA-CoP'!G13</f>
        <v>0</v>
      </c>
      <c r="D23" s="245">
        <f>'DATA-CoP'!K13</f>
        <v>0</v>
      </c>
      <c r="E23" s="247">
        <f>($M$2*'CAPEX cost'!G23+'OPEX costs'!$M$3*'CAPEX cost'!I23+'OPEX costs'!$M$4*'CAPEX cost'!K23+'OPEX costs'!$M$5*'CAPEX cost'!L23)*'DATA-CoP'!AE13</f>
        <v>0</v>
      </c>
      <c r="F23" s="246">
        <f>'DATA-CoP'!AK13*$G$3</f>
        <v>0</v>
      </c>
      <c r="G23" s="246">
        <f>'DATA-CoP'!AL13*$G$4</f>
        <v>0</v>
      </c>
      <c r="H23" s="246">
        <f>'DATA-CoP'!BG13*$G$5</f>
        <v>0</v>
      </c>
      <c r="I23" s="246">
        <f>'DATA-CoP'!BH13*$G$5</f>
        <v>0</v>
      </c>
      <c r="J23" s="246">
        <f>'DATA-CoP'!BI13*$G$5</f>
        <v>0</v>
      </c>
      <c r="K23" s="246">
        <f>'DATA-CoP'!BK13*$G$5</f>
        <v>0</v>
      </c>
      <c r="L23" s="246">
        <f>'DATA-CoP'!BL13*$G$6</f>
        <v>0</v>
      </c>
      <c r="M23" s="246">
        <f>'DATA-CoP'!BM13*$G$6</f>
        <v>0</v>
      </c>
      <c r="N23" s="246">
        <f>'DATA-CoP'!BN13*'CAPEX cost'!$G$5</f>
        <v>0</v>
      </c>
      <c r="O23" s="246">
        <f>'DATA-CoP'!BO13*'CAPEX cost'!$G$5</f>
        <v>0</v>
      </c>
      <c r="P23" s="246">
        <f>'DATA-CoP'!BP13*'CAPEX cost'!$G$5</f>
        <v>0</v>
      </c>
      <c r="Q23" s="246">
        <f>'DATA-CoP'!BQ13*'CAPEX cost'!$G$4</f>
        <v>0</v>
      </c>
      <c r="R23" s="246">
        <f>'DATA-CoP'!BR13*'CAPEX cost'!$G$5</f>
        <v>0</v>
      </c>
      <c r="S23" s="246">
        <f>'DATA-CoP'!BS13*'CAPEX cost'!$G$4</f>
        <v>0</v>
      </c>
      <c r="T23" s="248">
        <f>'DATA-CoP'!BT13*('CAPEX cost'!$P$5*'CAPEX cost'!$G$5+'CAPEX cost'!$S$5*'CAPEX cost'!$L$5)</f>
        <v>0</v>
      </c>
      <c r="U23" s="249">
        <f>'DATA-CoP'!BV13*'CAPEX cost'!$L$5</f>
        <v>0</v>
      </c>
      <c r="V23" s="250">
        <f>'DATA-CoP'!BW13*'CAPEX cost'!$L$5</f>
        <v>0</v>
      </c>
      <c r="W23" s="251">
        <f>'DATA-CoP'!BY13*'CAPEX cost'!$L$5</f>
        <v>0</v>
      </c>
      <c r="X23" s="252">
        <f>'DATA-CoP'!BZ13*'CAPEX cost'!$L$5</f>
        <v>0</v>
      </c>
      <c r="Y23" s="253">
        <f t="shared" si="1"/>
        <v>0</v>
      </c>
    </row>
    <row r="24" spans="1:25" s="152" customFormat="1" ht="12.75">
      <c r="A24" s="229">
        <f>'DATA-CoP'!E14</f>
        <v>0</v>
      </c>
      <c r="B24" s="229">
        <f>'DATA-CoP'!F14</f>
        <v>0</v>
      </c>
      <c r="C24" s="186">
        <f>'DATA-CoP'!G14</f>
        <v>0</v>
      </c>
      <c r="D24" s="245">
        <f>'DATA-CoP'!K14</f>
        <v>0</v>
      </c>
      <c r="E24" s="247">
        <f>($M$2*'CAPEX cost'!G24+'OPEX costs'!$M$3*'CAPEX cost'!I24+'OPEX costs'!$M$4*'CAPEX cost'!K24+'OPEX costs'!$M$5*'CAPEX cost'!L24)*'DATA-CoP'!AE14</f>
        <v>0</v>
      </c>
      <c r="F24" s="246">
        <f>'DATA-CoP'!AK14*$G$3</f>
        <v>0</v>
      </c>
      <c r="G24" s="246">
        <f>'DATA-CoP'!AL14*$G$4</f>
        <v>0</v>
      </c>
      <c r="H24" s="246">
        <f>'DATA-CoP'!BG14*$G$5</f>
        <v>0</v>
      </c>
      <c r="I24" s="246">
        <f>'DATA-CoP'!BH14*$G$5</f>
        <v>0</v>
      </c>
      <c r="J24" s="246">
        <f>'DATA-CoP'!BI14*$G$5</f>
        <v>0</v>
      </c>
      <c r="K24" s="246">
        <f>'DATA-CoP'!BK14*$G$5</f>
        <v>0</v>
      </c>
      <c r="L24" s="246">
        <f>'DATA-CoP'!BL14*$G$6</f>
        <v>0</v>
      </c>
      <c r="M24" s="246">
        <f>'DATA-CoP'!BM14*$G$6</f>
        <v>0</v>
      </c>
      <c r="N24" s="246">
        <f>'DATA-CoP'!BN14*'CAPEX cost'!$G$5</f>
        <v>0</v>
      </c>
      <c r="O24" s="246">
        <f>'DATA-CoP'!BO14*'CAPEX cost'!$G$5</f>
        <v>0</v>
      </c>
      <c r="P24" s="246">
        <f>'DATA-CoP'!BP14*'CAPEX cost'!$G$5</f>
        <v>0</v>
      </c>
      <c r="Q24" s="246">
        <f>'DATA-CoP'!BQ14*'CAPEX cost'!$G$4</f>
        <v>0</v>
      </c>
      <c r="R24" s="246">
        <f>'DATA-CoP'!BR14*'CAPEX cost'!$G$5</f>
        <v>0</v>
      </c>
      <c r="S24" s="246">
        <f>'DATA-CoP'!BS14*'CAPEX cost'!$G$4</f>
        <v>0</v>
      </c>
      <c r="T24" s="248">
        <f>'DATA-CoP'!BT14*('CAPEX cost'!$P$5*'CAPEX cost'!$G$5+'CAPEX cost'!$S$5*'CAPEX cost'!$L$5)</f>
        <v>0</v>
      </c>
      <c r="U24" s="249">
        <f>'DATA-CoP'!BV14*'CAPEX cost'!$L$5</f>
        <v>0</v>
      </c>
      <c r="V24" s="250">
        <f>'DATA-CoP'!BW14*'CAPEX cost'!$L$5</f>
        <v>0</v>
      </c>
      <c r="W24" s="251">
        <f>'DATA-CoP'!BY14*'CAPEX cost'!$L$5</f>
        <v>0</v>
      </c>
      <c r="X24" s="252">
        <f>'DATA-CoP'!BZ14*'CAPEX cost'!$L$5</f>
        <v>0</v>
      </c>
      <c r="Y24" s="253">
        <f t="shared" si="1"/>
        <v>0</v>
      </c>
    </row>
    <row r="25" spans="1:25" s="152" customFormat="1" ht="12.75">
      <c r="A25" s="229">
        <f>'DATA-CoP'!E15</f>
        <v>0</v>
      </c>
      <c r="B25" s="229">
        <f>'DATA-CoP'!F15</f>
        <v>0</v>
      </c>
      <c r="C25" s="186">
        <f>'DATA-CoP'!G15</f>
        <v>0</v>
      </c>
      <c r="D25" s="245">
        <f>'DATA-CoP'!K15</f>
        <v>0</v>
      </c>
      <c r="E25" s="247">
        <f>($M$2*'CAPEX cost'!G25+'OPEX costs'!$M$3*'CAPEX cost'!I25+'OPEX costs'!$M$4*'CAPEX cost'!K25+'OPEX costs'!$M$5*'CAPEX cost'!L25)*'DATA-CoP'!AE15</f>
        <v>0</v>
      </c>
      <c r="F25" s="246">
        <f>'DATA-CoP'!AK15*$G$3</f>
        <v>0</v>
      </c>
      <c r="G25" s="246">
        <f>'DATA-CoP'!AL15*$G$4</f>
        <v>0</v>
      </c>
      <c r="H25" s="246">
        <f>'DATA-CoP'!BG15*$G$5</f>
        <v>0</v>
      </c>
      <c r="I25" s="246">
        <f>'DATA-CoP'!BH15*$G$5</f>
        <v>0</v>
      </c>
      <c r="J25" s="246">
        <f>'DATA-CoP'!BI15*$G$5</f>
        <v>0</v>
      </c>
      <c r="K25" s="246">
        <f>'DATA-CoP'!BK15*$G$5</f>
        <v>0</v>
      </c>
      <c r="L25" s="246">
        <f>'DATA-CoP'!BL15*$G$6</f>
        <v>0</v>
      </c>
      <c r="M25" s="246">
        <f>'DATA-CoP'!BM15*$G$6</f>
        <v>0</v>
      </c>
      <c r="N25" s="246">
        <f>'DATA-CoP'!BN15*'CAPEX cost'!$G$5</f>
        <v>0</v>
      </c>
      <c r="O25" s="246">
        <f>'DATA-CoP'!BO15*'CAPEX cost'!$G$5</f>
        <v>0</v>
      </c>
      <c r="P25" s="246">
        <f>'DATA-CoP'!BP15*'CAPEX cost'!$G$5</f>
        <v>0</v>
      </c>
      <c r="Q25" s="246">
        <f>'DATA-CoP'!BQ15*'CAPEX cost'!$G$4</f>
        <v>0</v>
      </c>
      <c r="R25" s="246">
        <f>'DATA-CoP'!BR15*'CAPEX cost'!$G$5</f>
        <v>0</v>
      </c>
      <c r="S25" s="246">
        <f>'DATA-CoP'!BS15*'CAPEX cost'!$G$4</f>
        <v>0</v>
      </c>
      <c r="T25" s="248">
        <f>'DATA-CoP'!BT15*('CAPEX cost'!$P$5*'CAPEX cost'!$G$5+'CAPEX cost'!$S$5*'CAPEX cost'!$L$5)</f>
        <v>0</v>
      </c>
      <c r="U25" s="249">
        <f>'DATA-CoP'!BV15*'CAPEX cost'!$L$5</f>
        <v>0</v>
      </c>
      <c r="V25" s="250">
        <f>'DATA-CoP'!BW15*'CAPEX cost'!$L$5</f>
        <v>0</v>
      </c>
      <c r="W25" s="251">
        <f>'DATA-CoP'!BY15*'CAPEX cost'!$L$5</f>
        <v>0</v>
      </c>
      <c r="X25" s="252">
        <f>'DATA-CoP'!BZ15*'CAPEX cost'!$L$5</f>
        <v>0</v>
      </c>
      <c r="Y25" s="253">
        <f t="shared" si="1"/>
        <v>0</v>
      </c>
    </row>
    <row r="26" spans="1:25" s="152" customFormat="1" ht="12.75">
      <c r="A26" s="229">
        <f>'DATA-CoP'!E16</f>
        <v>0</v>
      </c>
      <c r="B26" s="229">
        <f>'DATA-CoP'!F16</f>
        <v>0</v>
      </c>
      <c r="C26" s="186">
        <f>'DATA-CoP'!G16</f>
        <v>0</v>
      </c>
      <c r="D26" s="245">
        <f>'DATA-CoP'!K16</f>
        <v>0</v>
      </c>
      <c r="E26" s="247">
        <f>($M$2*'CAPEX cost'!G26+'OPEX costs'!$M$3*'CAPEX cost'!I26+'OPEX costs'!$M$4*'CAPEX cost'!K26+'OPEX costs'!$M$5*'CAPEX cost'!L26)*'DATA-CoP'!AE16</f>
        <v>0</v>
      </c>
      <c r="F26" s="246">
        <f>'DATA-CoP'!AK16*$G$3</f>
        <v>0</v>
      </c>
      <c r="G26" s="246">
        <f>'DATA-CoP'!AL16*$G$4</f>
        <v>0</v>
      </c>
      <c r="H26" s="246">
        <f>'DATA-CoP'!BG16*$G$5</f>
        <v>0</v>
      </c>
      <c r="I26" s="246">
        <f>'DATA-CoP'!BH16*$G$5</f>
        <v>0</v>
      </c>
      <c r="J26" s="246">
        <f>'DATA-CoP'!BI16*$G$5</f>
        <v>0</v>
      </c>
      <c r="K26" s="246">
        <f>'DATA-CoP'!BK16*$G$5</f>
        <v>0</v>
      </c>
      <c r="L26" s="246">
        <f>'DATA-CoP'!BL16*$G$6</f>
        <v>0</v>
      </c>
      <c r="M26" s="246">
        <f>'DATA-CoP'!BM16*$G$6</f>
        <v>0</v>
      </c>
      <c r="N26" s="246">
        <f>'DATA-CoP'!BN16*'CAPEX cost'!$G$5</f>
        <v>0</v>
      </c>
      <c r="O26" s="246">
        <f>'DATA-CoP'!BO16*'CAPEX cost'!$G$5</f>
        <v>0</v>
      </c>
      <c r="P26" s="246">
        <f>'DATA-CoP'!BP16*'CAPEX cost'!$G$5</f>
        <v>0</v>
      </c>
      <c r="Q26" s="246">
        <f>'DATA-CoP'!BQ16*'CAPEX cost'!$G$4</f>
        <v>0</v>
      </c>
      <c r="R26" s="246">
        <f>'DATA-CoP'!BR16*'CAPEX cost'!$G$5</f>
        <v>0</v>
      </c>
      <c r="S26" s="246">
        <f>'DATA-CoP'!BS16*'CAPEX cost'!$G$4</f>
        <v>0</v>
      </c>
      <c r="T26" s="248">
        <f>'DATA-CoP'!BT16*('CAPEX cost'!$P$5*'CAPEX cost'!$G$5+'CAPEX cost'!$S$5*'CAPEX cost'!$L$5)</f>
        <v>0</v>
      </c>
      <c r="U26" s="249">
        <f>'DATA-CoP'!BV16*'CAPEX cost'!$L$5</f>
        <v>0</v>
      </c>
      <c r="V26" s="250">
        <f>'DATA-CoP'!BW16*'CAPEX cost'!$L$5</f>
        <v>0</v>
      </c>
      <c r="W26" s="251">
        <f>'DATA-CoP'!BY16*'CAPEX cost'!$L$5</f>
        <v>0</v>
      </c>
      <c r="X26" s="252">
        <f>'DATA-CoP'!BZ16*'CAPEX cost'!$L$5</f>
        <v>0</v>
      </c>
      <c r="Y26" s="253">
        <f t="shared" si="1"/>
        <v>0</v>
      </c>
    </row>
    <row r="27" spans="1:25" s="152" customFormat="1" ht="12.75">
      <c r="A27" s="229">
        <f>'DATA-CoP'!E17</f>
        <v>0</v>
      </c>
      <c r="B27" s="229">
        <f>'DATA-CoP'!F17</f>
        <v>0</v>
      </c>
      <c r="C27" s="186">
        <f>'DATA-CoP'!G17</f>
        <v>0</v>
      </c>
      <c r="D27" s="245">
        <f>'DATA-CoP'!K17</f>
        <v>0</v>
      </c>
      <c r="E27" s="247">
        <f>($M$2*'CAPEX cost'!G27+'OPEX costs'!$M$3*'CAPEX cost'!I27+'OPEX costs'!$M$4*'CAPEX cost'!K27+'OPEX costs'!$M$5*'CAPEX cost'!L27)*'DATA-CoP'!AE17</f>
        <v>0</v>
      </c>
      <c r="F27" s="246">
        <f>'DATA-CoP'!AK17*$G$3</f>
        <v>0</v>
      </c>
      <c r="G27" s="246">
        <f>'DATA-CoP'!AL17*$G$4</f>
        <v>0</v>
      </c>
      <c r="H27" s="246">
        <f>'DATA-CoP'!BG17*$G$5</f>
        <v>0</v>
      </c>
      <c r="I27" s="246">
        <f>'DATA-CoP'!BH17*$G$5</f>
        <v>0</v>
      </c>
      <c r="J27" s="246">
        <f>'DATA-CoP'!BI17*$G$5</f>
        <v>0</v>
      </c>
      <c r="K27" s="246">
        <f>'DATA-CoP'!BK17*$G$5</f>
        <v>0</v>
      </c>
      <c r="L27" s="246">
        <f>'DATA-CoP'!BL17*$G$6</f>
        <v>0</v>
      </c>
      <c r="M27" s="246">
        <f>'DATA-CoP'!BM17*$G$6</f>
        <v>0</v>
      </c>
      <c r="N27" s="246">
        <f>'DATA-CoP'!BN17*'CAPEX cost'!$G$5</f>
        <v>0</v>
      </c>
      <c r="O27" s="246">
        <f>'DATA-CoP'!BO17*'CAPEX cost'!$G$5</f>
        <v>0</v>
      </c>
      <c r="P27" s="246">
        <f>'DATA-CoP'!BP17*'CAPEX cost'!$G$5</f>
        <v>0</v>
      </c>
      <c r="Q27" s="246">
        <f>'DATA-CoP'!BQ17*'CAPEX cost'!$G$4</f>
        <v>0</v>
      </c>
      <c r="R27" s="246">
        <f>'DATA-CoP'!BR17*'CAPEX cost'!$G$5</f>
        <v>0</v>
      </c>
      <c r="S27" s="246">
        <f>'DATA-CoP'!BS17*'CAPEX cost'!$G$4</f>
        <v>0</v>
      </c>
      <c r="T27" s="248">
        <f>'DATA-CoP'!BT17*('CAPEX cost'!$P$5*'CAPEX cost'!$G$5+'CAPEX cost'!$S$5*'CAPEX cost'!$L$5)</f>
        <v>0</v>
      </c>
      <c r="U27" s="249">
        <f>'DATA-CoP'!BV17*'CAPEX cost'!$L$5</f>
        <v>0</v>
      </c>
      <c r="V27" s="250">
        <f>'DATA-CoP'!BW17*'CAPEX cost'!$L$5</f>
        <v>0</v>
      </c>
      <c r="W27" s="251">
        <f>'DATA-CoP'!BY17*'CAPEX cost'!$L$5</f>
        <v>0</v>
      </c>
      <c r="X27" s="252">
        <f>'DATA-CoP'!BZ17*'CAPEX cost'!$L$5</f>
        <v>0</v>
      </c>
      <c r="Y27" s="253">
        <f t="shared" si="1"/>
        <v>0</v>
      </c>
    </row>
    <row r="28" spans="1:25" s="152" customFormat="1" ht="12.75">
      <c r="A28" s="229">
        <f>'DATA-CoP'!E18</f>
        <v>0</v>
      </c>
      <c r="B28" s="229">
        <f>'DATA-CoP'!F18</f>
        <v>0</v>
      </c>
      <c r="C28" s="186">
        <f>'DATA-CoP'!G18</f>
        <v>0</v>
      </c>
      <c r="D28" s="245">
        <f>'DATA-CoP'!K18</f>
        <v>0</v>
      </c>
      <c r="E28" s="247">
        <f>($M$2*'CAPEX cost'!G28+'OPEX costs'!$M$3*'CAPEX cost'!I28+'OPEX costs'!$M$4*'CAPEX cost'!K28+'OPEX costs'!$M$5*'CAPEX cost'!L28)*'DATA-CoP'!AE18</f>
        <v>0</v>
      </c>
      <c r="F28" s="246">
        <f>'DATA-CoP'!AK18*$G$3</f>
        <v>0</v>
      </c>
      <c r="G28" s="246">
        <f>'DATA-CoP'!AL18*$G$4</f>
        <v>0</v>
      </c>
      <c r="H28" s="246">
        <f>'DATA-CoP'!BG18*$G$5</f>
        <v>0</v>
      </c>
      <c r="I28" s="246">
        <f>'DATA-CoP'!BH18*$G$5</f>
        <v>0</v>
      </c>
      <c r="J28" s="246">
        <f>'DATA-CoP'!BI18*$G$5</f>
        <v>0</v>
      </c>
      <c r="K28" s="246">
        <f>'DATA-CoP'!BK18*$G$5</f>
        <v>0</v>
      </c>
      <c r="L28" s="246">
        <f>'DATA-CoP'!BL18*$G$6</f>
        <v>0</v>
      </c>
      <c r="M28" s="246">
        <f>'DATA-CoP'!BM18*$G$6</f>
        <v>0</v>
      </c>
      <c r="N28" s="246">
        <f>'DATA-CoP'!BN18*'CAPEX cost'!$G$5</f>
        <v>0</v>
      </c>
      <c r="O28" s="246">
        <f>'DATA-CoP'!BO18*'CAPEX cost'!$G$5</f>
        <v>0</v>
      </c>
      <c r="P28" s="246">
        <f>'DATA-CoP'!BP18*'CAPEX cost'!$G$5</f>
        <v>0</v>
      </c>
      <c r="Q28" s="246">
        <f>'DATA-CoP'!BQ18*'CAPEX cost'!$G$4</f>
        <v>0</v>
      </c>
      <c r="R28" s="246">
        <f>'DATA-CoP'!BR18*'CAPEX cost'!$G$5</f>
        <v>0</v>
      </c>
      <c r="S28" s="246">
        <f>'DATA-CoP'!BS18*'CAPEX cost'!$G$4</f>
        <v>0</v>
      </c>
      <c r="T28" s="248">
        <f>'DATA-CoP'!BT18*('CAPEX cost'!$P$5*'CAPEX cost'!$G$5+'CAPEX cost'!$S$5*'CAPEX cost'!$L$5)</f>
        <v>0</v>
      </c>
      <c r="U28" s="249">
        <f>'DATA-CoP'!BV18*'CAPEX cost'!$L$5</f>
        <v>0</v>
      </c>
      <c r="V28" s="250">
        <f>'DATA-CoP'!BW18*'CAPEX cost'!$L$5</f>
        <v>0</v>
      </c>
      <c r="W28" s="251">
        <f>'DATA-CoP'!BY18*'CAPEX cost'!$L$5</f>
        <v>0</v>
      </c>
      <c r="X28" s="252">
        <f>'DATA-CoP'!BZ18*'CAPEX cost'!$L$5</f>
        <v>0</v>
      </c>
      <c r="Y28" s="253">
        <f t="shared" si="1"/>
        <v>0</v>
      </c>
    </row>
    <row r="29" spans="1:25" s="152" customFormat="1" ht="12.75">
      <c r="A29" s="229">
        <f>'DATA-CoP'!E19</f>
        <v>0</v>
      </c>
      <c r="B29" s="229">
        <f>'DATA-CoP'!F19</f>
        <v>0</v>
      </c>
      <c r="C29" s="186">
        <f>'DATA-CoP'!G19</f>
        <v>0</v>
      </c>
      <c r="D29" s="245">
        <f>'DATA-CoP'!K19</f>
        <v>0</v>
      </c>
      <c r="E29" s="247">
        <f>($M$2*'CAPEX cost'!G29+'OPEX costs'!$M$3*'CAPEX cost'!I29+'OPEX costs'!$M$4*'CAPEX cost'!K29+'OPEX costs'!$M$5*'CAPEX cost'!L29)*'DATA-CoP'!AE19</f>
        <v>0</v>
      </c>
      <c r="F29" s="246">
        <f>'DATA-CoP'!AK19*$G$3</f>
        <v>0</v>
      </c>
      <c r="G29" s="246">
        <f>'DATA-CoP'!AL19*$G$4</f>
        <v>0</v>
      </c>
      <c r="H29" s="246">
        <f>'DATA-CoP'!BG19*$G$5</f>
        <v>0</v>
      </c>
      <c r="I29" s="246">
        <f>'DATA-CoP'!BH19*$G$5</f>
        <v>0</v>
      </c>
      <c r="J29" s="246">
        <f>'DATA-CoP'!BI19*$G$5</f>
        <v>0</v>
      </c>
      <c r="K29" s="246">
        <f>'DATA-CoP'!BK19*$G$5</f>
        <v>0</v>
      </c>
      <c r="L29" s="246">
        <f>'DATA-CoP'!BL19*$G$6</f>
        <v>0</v>
      </c>
      <c r="M29" s="246">
        <f>'DATA-CoP'!BM19*$G$6</f>
        <v>0</v>
      </c>
      <c r="N29" s="246">
        <f>'DATA-CoP'!BN19*'CAPEX cost'!$G$5</f>
        <v>0</v>
      </c>
      <c r="O29" s="246">
        <f>'DATA-CoP'!BO19*'CAPEX cost'!$G$5</f>
        <v>0</v>
      </c>
      <c r="P29" s="246">
        <f>'DATA-CoP'!BP19*'CAPEX cost'!$G$5</f>
        <v>0</v>
      </c>
      <c r="Q29" s="246">
        <f>'DATA-CoP'!BQ19*'CAPEX cost'!$G$4</f>
        <v>0</v>
      </c>
      <c r="R29" s="246">
        <f>'DATA-CoP'!BR19*'CAPEX cost'!$G$5</f>
        <v>0</v>
      </c>
      <c r="S29" s="246">
        <f>'DATA-CoP'!BS19*'CAPEX cost'!$G$4</f>
        <v>0</v>
      </c>
      <c r="T29" s="248">
        <f>'DATA-CoP'!BT19*('CAPEX cost'!$P$5*'CAPEX cost'!$G$5+'CAPEX cost'!$S$5*'CAPEX cost'!$L$5)</f>
        <v>0</v>
      </c>
      <c r="U29" s="249">
        <f>'DATA-CoP'!BV19*'CAPEX cost'!$L$5</f>
        <v>0</v>
      </c>
      <c r="V29" s="250">
        <f>'DATA-CoP'!BW19*'CAPEX cost'!$L$5</f>
        <v>0</v>
      </c>
      <c r="W29" s="251">
        <f>'DATA-CoP'!BY19*'CAPEX cost'!$L$5</f>
        <v>0</v>
      </c>
      <c r="X29" s="252">
        <f>'DATA-CoP'!BZ19*'CAPEX cost'!$L$5</f>
        <v>0</v>
      </c>
      <c r="Y29" s="253">
        <f t="shared" si="1"/>
        <v>0</v>
      </c>
    </row>
    <row r="30" spans="1:25" s="152" customFormat="1" ht="12.75">
      <c r="A30" s="229">
        <f>'DATA-CoP'!E20</f>
        <v>0</v>
      </c>
      <c r="B30" s="229">
        <f>'DATA-CoP'!F20</f>
        <v>0</v>
      </c>
      <c r="C30" s="186">
        <f>'DATA-CoP'!G20</f>
        <v>0</v>
      </c>
      <c r="D30" s="245">
        <f>'DATA-CoP'!K20</f>
        <v>0</v>
      </c>
      <c r="E30" s="247">
        <f>($M$2*'CAPEX cost'!G30+'OPEX costs'!$M$3*'CAPEX cost'!I30+'OPEX costs'!$M$4*'CAPEX cost'!K30+'OPEX costs'!$M$5*'CAPEX cost'!L30)*'DATA-CoP'!AE20</f>
        <v>0</v>
      </c>
      <c r="F30" s="246">
        <f>'DATA-CoP'!AK20*$G$3</f>
        <v>0</v>
      </c>
      <c r="G30" s="246">
        <f>'DATA-CoP'!AL20*$G$4</f>
        <v>0</v>
      </c>
      <c r="H30" s="246">
        <f>'DATA-CoP'!BG20*$G$5</f>
        <v>0</v>
      </c>
      <c r="I30" s="246">
        <f>'DATA-CoP'!BH20*$G$5</f>
        <v>0</v>
      </c>
      <c r="J30" s="246">
        <f>'DATA-CoP'!BI20*$G$5</f>
        <v>0</v>
      </c>
      <c r="K30" s="246">
        <f>'DATA-CoP'!BK20*$G$5</f>
        <v>0</v>
      </c>
      <c r="L30" s="246">
        <f>'DATA-CoP'!BL20*$G$6</f>
        <v>0</v>
      </c>
      <c r="M30" s="246">
        <f>'DATA-CoP'!BM20*$G$6</f>
        <v>0</v>
      </c>
      <c r="N30" s="246">
        <f>'DATA-CoP'!BN20*'CAPEX cost'!$G$5</f>
        <v>0</v>
      </c>
      <c r="O30" s="246">
        <f>'DATA-CoP'!BO20*'CAPEX cost'!$G$5</f>
        <v>0</v>
      </c>
      <c r="P30" s="246">
        <f>'DATA-CoP'!BP20*'CAPEX cost'!$G$5</f>
        <v>0</v>
      </c>
      <c r="Q30" s="246">
        <f>'DATA-CoP'!BQ20*'CAPEX cost'!$G$4</f>
        <v>0</v>
      </c>
      <c r="R30" s="246">
        <f>'DATA-CoP'!BR20*'CAPEX cost'!$G$5</f>
        <v>0</v>
      </c>
      <c r="S30" s="246">
        <f>'DATA-CoP'!BS20*'CAPEX cost'!$G$4</f>
        <v>0</v>
      </c>
      <c r="T30" s="248">
        <f>'DATA-CoP'!BT20*('CAPEX cost'!$P$5*'CAPEX cost'!$G$5+'CAPEX cost'!$S$5*'CAPEX cost'!$L$5)</f>
        <v>0</v>
      </c>
      <c r="U30" s="249">
        <f>'DATA-CoP'!BV20*'CAPEX cost'!$L$5</f>
        <v>0</v>
      </c>
      <c r="V30" s="250">
        <f>'DATA-CoP'!BW20*'CAPEX cost'!$L$5</f>
        <v>0</v>
      </c>
      <c r="W30" s="251">
        <f>'DATA-CoP'!BY20*'CAPEX cost'!$L$5</f>
        <v>0</v>
      </c>
      <c r="X30" s="252">
        <f>'DATA-CoP'!BZ20*'CAPEX cost'!$L$5</f>
        <v>0</v>
      </c>
      <c r="Y30" s="253">
        <f t="shared" si="1"/>
        <v>0</v>
      </c>
    </row>
    <row r="31" spans="1:25" s="152" customFormat="1" ht="12.75">
      <c r="A31" s="229">
        <f>'DATA-CoP'!E21</f>
        <v>0</v>
      </c>
      <c r="B31" s="229">
        <f>'DATA-CoP'!F21</f>
        <v>0</v>
      </c>
      <c r="C31" s="186">
        <f>'DATA-CoP'!G21</f>
        <v>0</v>
      </c>
      <c r="D31" s="245">
        <f>'DATA-CoP'!K21</f>
        <v>0</v>
      </c>
      <c r="E31" s="247">
        <f>($M$2*'CAPEX cost'!G31+'OPEX costs'!$M$3*'CAPEX cost'!I31+'OPEX costs'!$M$4*'CAPEX cost'!K31+'OPEX costs'!$M$5*'CAPEX cost'!L31)*'DATA-CoP'!AE21</f>
        <v>0</v>
      </c>
      <c r="F31" s="246">
        <f>'DATA-CoP'!AK21*$G$3</f>
        <v>0</v>
      </c>
      <c r="G31" s="246">
        <f>'DATA-CoP'!AL21*$G$4</f>
        <v>0</v>
      </c>
      <c r="H31" s="246">
        <f>'DATA-CoP'!BG21*$G$5</f>
        <v>0</v>
      </c>
      <c r="I31" s="246">
        <f>'DATA-CoP'!BH21*$G$5</f>
        <v>0</v>
      </c>
      <c r="J31" s="246">
        <f>'DATA-CoP'!BI21*$G$5</f>
        <v>0</v>
      </c>
      <c r="K31" s="246">
        <f>'DATA-CoP'!BK21*$G$5</f>
        <v>0</v>
      </c>
      <c r="L31" s="246">
        <f>'DATA-CoP'!BL21*$G$6</f>
        <v>0</v>
      </c>
      <c r="M31" s="246">
        <f>'DATA-CoP'!BM21*$G$6</f>
        <v>0</v>
      </c>
      <c r="N31" s="246">
        <f>'DATA-CoP'!BN21*'CAPEX cost'!$G$5</f>
        <v>0</v>
      </c>
      <c r="O31" s="246">
        <f>'DATA-CoP'!BO21*'CAPEX cost'!$G$5</f>
        <v>0</v>
      </c>
      <c r="P31" s="246">
        <f>'DATA-CoP'!BP21*'CAPEX cost'!$G$5</f>
        <v>0</v>
      </c>
      <c r="Q31" s="246">
        <f>'DATA-CoP'!BQ21*'CAPEX cost'!$G$4</f>
        <v>0</v>
      </c>
      <c r="R31" s="246">
        <f>'DATA-CoP'!BR21*'CAPEX cost'!$G$5</f>
        <v>0</v>
      </c>
      <c r="S31" s="246">
        <f>'DATA-CoP'!BS21*'CAPEX cost'!$G$4</f>
        <v>0</v>
      </c>
      <c r="T31" s="248">
        <f>'DATA-CoP'!BT21*('CAPEX cost'!$P$5*'CAPEX cost'!$G$5+'CAPEX cost'!$S$5*'CAPEX cost'!$L$5)</f>
        <v>0</v>
      </c>
      <c r="U31" s="249">
        <f>'DATA-CoP'!BV21*'CAPEX cost'!$L$5</f>
        <v>0</v>
      </c>
      <c r="V31" s="250">
        <f>'DATA-CoP'!BW21*'CAPEX cost'!$L$5</f>
        <v>0</v>
      </c>
      <c r="W31" s="251">
        <f>'DATA-CoP'!BY21*'CAPEX cost'!$L$5</f>
        <v>0</v>
      </c>
      <c r="X31" s="252">
        <f>'DATA-CoP'!BZ21*'CAPEX cost'!$L$5</f>
        <v>0</v>
      </c>
      <c r="Y31" s="253">
        <f t="shared" si="1"/>
        <v>0</v>
      </c>
    </row>
    <row r="32" spans="1:25" s="152" customFormat="1" ht="12.75">
      <c r="A32" s="229">
        <f>'DATA-CoP'!E22</f>
        <v>0</v>
      </c>
      <c r="B32" s="229">
        <f>'DATA-CoP'!F22</f>
        <v>0</v>
      </c>
      <c r="C32" s="186">
        <f>'DATA-CoP'!G22</f>
        <v>0</v>
      </c>
      <c r="D32" s="245">
        <f>'DATA-CoP'!K22</f>
        <v>0</v>
      </c>
      <c r="E32" s="247">
        <f>($M$2*'CAPEX cost'!G32+'OPEX costs'!$M$3*'CAPEX cost'!I32+'OPEX costs'!$M$4*'CAPEX cost'!K32+'OPEX costs'!$M$5*'CAPEX cost'!L32)*'DATA-CoP'!AE22</f>
        <v>0</v>
      </c>
      <c r="F32" s="246">
        <f>'DATA-CoP'!AK22*$G$3</f>
        <v>0</v>
      </c>
      <c r="G32" s="246">
        <f>'DATA-CoP'!AL22*$G$4</f>
        <v>0</v>
      </c>
      <c r="H32" s="246">
        <f>'DATA-CoP'!BG22*$G$5</f>
        <v>0</v>
      </c>
      <c r="I32" s="246">
        <f>'DATA-CoP'!BH22*$G$5</f>
        <v>0</v>
      </c>
      <c r="J32" s="246">
        <f>'DATA-CoP'!BI22*$G$5</f>
        <v>0</v>
      </c>
      <c r="K32" s="246">
        <f>'DATA-CoP'!BK22*$G$5</f>
        <v>0</v>
      </c>
      <c r="L32" s="246">
        <f>'DATA-CoP'!BL22*$G$6</f>
        <v>0</v>
      </c>
      <c r="M32" s="246">
        <f>'DATA-CoP'!BM22*$G$6</f>
        <v>0</v>
      </c>
      <c r="N32" s="246">
        <f>'DATA-CoP'!BN22*'CAPEX cost'!$G$5</f>
        <v>0</v>
      </c>
      <c r="O32" s="246">
        <f>'DATA-CoP'!BO22*'CAPEX cost'!$G$5</f>
        <v>0</v>
      </c>
      <c r="P32" s="246">
        <f>'DATA-CoP'!BP22*'CAPEX cost'!$G$5</f>
        <v>0</v>
      </c>
      <c r="Q32" s="246">
        <f>'DATA-CoP'!BQ22*'CAPEX cost'!$G$4</f>
        <v>0</v>
      </c>
      <c r="R32" s="246">
        <f>'DATA-CoP'!BR22*'CAPEX cost'!$G$5</f>
        <v>0</v>
      </c>
      <c r="S32" s="246">
        <f>'DATA-CoP'!BS22*'CAPEX cost'!$G$4</f>
        <v>0</v>
      </c>
      <c r="T32" s="248">
        <f>'DATA-CoP'!BT22*('CAPEX cost'!$P$5*'CAPEX cost'!$G$5+'CAPEX cost'!$S$5*'CAPEX cost'!$L$5)</f>
        <v>0</v>
      </c>
      <c r="U32" s="249">
        <f>'DATA-CoP'!BV22*'CAPEX cost'!$L$5</f>
        <v>0</v>
      </c>
      <c r="V32" s="250">
        <f>'DATA-CoP'!BW22*'CAPEX cost'!$L$5</f>
        <v>0</v>
      </c>
      <c r="W32" s="251">
        <f>'DATA-CoP'!BY22*'CAPEX cost'!$L$5</f>
        <v>0</v>
      </c>
      <c r="X32" s="252">
        <f>'DATA-CoP'!BZ22*'CAPEX cost'!$L$5</f>
        <v>0</v>
      </c>
      <c r="Y32" s="253">
        <f t="shared" si="1"/>
        <v>0</v>
      </c>
    </row>
    <row r="33" spans="1:25" s="152" customFormat="1" ht="12.75">
      <c r="A33" s="229">
        <f>'DATA-CoP'!E23</f>
        <v>0</v>
      </c>
      <c r="B33" s="229">
        <f>'DATA-CoP'!F23</f>
        <v>0</v>
      </c>
      <c r="C33" s="186">
        <f>'DATA-CoP'!G23</f>
        <v>0</v>
      </c>
      <c r="D33" s="245">
        <f>'DATA-CoP'!K23</f>
        <v>0</v>
      </c>
      <c r="E33" s="247">
        <f>($M$2*'CAPEX cost'!G33+'OPEX costs'!$M$3*'CAPEX cost'!I33+'OPEX costs'!$M$4*'CAPEX cost'!K33+'OPEX costs'!$M$5*'CAPEX cost'!L33)*'DATA-CoP'!AE23</f>
        <v>0</v>
      </c>
      <c r="F33" s="246">
        <f>'DATA-CoP'!AK23*$G$3</f>
        <v>0</v>
      </c>
      <c r="G33" s="246">
        <f>'DATA-CoP'!AL23*$G$4</f>
        <v>0</v>
      </c>
      <c r="H33" s="246">
        <f>'DATA-CoP'!BG23*$G$5</f>
        <v>0</v>
      </c>
      <c r="I33" s="246">
        <f>'DATA-CoP'!BH23*$G$5</f>
        <v>0</v>
      </c>
      <c r="J33" s="246">
        <f>'DATA-CoP'!BI23*$G$5</f>
        <v>0</v>
      </c>
      <c r="K33" s="246">
        <f>'DATA-CoP'!BK23*$G$5</f>
        <v>0</v>
      </c>
      <c r="L33" s="246">
        <f>'DATA-CoP'!BL23*$G$6</f>
        <v>0</v>
      </c>
      <c r="M33" s="246">
        <f>'DATA-CoP'!BM23*$G$6</f>
        <v>0</v>
      </c>
      <c r="N33" s="246">
        <f>'DATA-CoP'!BN23*'CAPEX cost'!$G$5</f>
        <v>0</v>
      </c>
      <c r="O33" s="246">
        <f>'DATA-CoP'!BO23*'CAPEX cost'!$G$5</f>
        <v>0</v>
      </c>
      <c r="P33" s="246">
        <f>'DATA-CoP'!BP23*'CAPEX cost'!$G$5</f>
        <v>0</v>
      </c>
      <c r="Q33" s="246">
        <f>'DATA-CoP'!BQ23*'CAPEX cost'!$G$4</f>
        <v>0</v>
      </c>
      <c r="R33" s="246">
        <f>'DATA-CoP'!BR23*'CAPEX cost'!$G$5</f>
        <v>0</v>
      </c>
      <c r="S33" s="246">
        <f>'DATA-CoP'!BS23*'CAPEX cost'!$G$4</f>
        <v>0</v>
      </c>
      <c r="T33" s="248">
        <f>'DATA-CoP'!BT23*('CAPEX cost'!$P$5*'CAPEX cost'!$G$5+'CAPEX cost'!$S$5*'CAPEX cost'!$L$5)</f>
        <v>0</v>
      </c>
      <c r="U33" s="249">
        <f>'DATA-CoP'!BV23*'CAPEX cost'!$L$5</f>
        <v>0</v>
      </c>
      <c r="V33" s="250">
        <f>'DATA-CoP'!BW23*'CAPEX cost'!$L$5</f>
        <v>0</v>
      </c>
      <c r="W33" s="251">
        <f>'DATA-CoP'!BY23*'CAPEX cost'!$L$5</f>
        <v>0</v>
      </c>
      <c r="X33" s="252">
        <f>'DATA-CoP'!BZ23*'CAPEX cost'!$L$5</f>
        <v>0</v>
      </c>
      <c r="Y33" s="253">
        <f t="shared" si="1"/>
        <v>0</v>
      </c>
    </row>
    <row r="34" spans="1:25" s="152" customFormat="1" ht="12.75">
      <c r="A34" s="229">
        <f>'DATA-CoP'!E24</f>
        <v>0</v>
      </c>
      <c r="B34" s="229">
        <f>'DATA-CoP'!F24</f>
        <v>0</v>
      </c>
      <c r="C34" s="186">
        <f>'DATA-CoP'!G24</f>
        <v>0</v>
      </c>
      <c r="D34" s="245">
        <f>'DATA-CoP'!K24</f>
        <v>0</v>
      </c>
      <c r="E34" s="247">
        <f>($M$2*'CAPEX cost'!G34+'OPEX costs'!$M$3*'CAPEX cost'!I34+'OPEX costs'!$M$4*'CAPEX cost'!K34+'OPEX costs'!$M$5*'CAPEX cost'!L34)*'DATA-CoP'!AE24</f>
        <v>0</v>
      </c>
      <c r="F34" s="246">
        <f>'DATA-CoP'!AK24*$G$3</f>
        <v>0</v>
      </c>
      <c r="G34" s="246">
        <f>'DATA-CoP'!AL24*$G$4</f>
        <v>0</v>
      </c>
      <c r="H34" s="246">
        <f>'DATA-CoP'!BG24*$G$5</f>
        <v>0</v>
      </c>
      <c r="I34" s="246">
        <f>'DATA-CoP'!BH24*$G$5</f>
        <v>0</v>
      </c>
      <c r="J34" s="246">
        <f>'DATA-CoP'!BI24*$G$5</f>
        <v>0</v>
      </c>
      <c r="K34" s="246">
        <f>'DATA-CoP'!BK24*$G$5</f>
        <v>0</v>
      </c>
      <c r="L34" s="246">
        <f>'DATA-CoP'!BL24*$G$6</f>
        <v>0</v>
      </c>
      <c r="M34" s="246">
        <f>'DATA-CoP'!BM24*$G$6</f>
        <v>0</v>
      </c>
      <c r="N34" s="246">
        <f>'DATA-CoP'!BN24*'CAPEX cost'!$G$5</f>
        <v>0</v>
      </c>
      <c r="O34" s="246">
        <f>'DATA-CoP'!BO24*'CAPEX cost'!$G$5</f>
        <v>0</v>
      </c>
      <c r="P34" s="246">
        <f>'DATA-CoP'!BP24*'CAPEX cost'!$G$5</f>
        <v>0</v>
      </c>
      <c r="Q34" s="246">
        <f>'DATA-CoP'!BQ24*'CAPEX cost'!$G$4</f>
        <v>0</v>
      </c>
      <c r="R34" s="246">
        <f>'DATA-CoP'!BR24*'CAPEX cost'!$G$5</f>
        <v>0</v>
      </c>
      <c r="S34" s="246">
        <f>'DATA-CoP'!BS24*'CAPEX cost'!$G$4</f>
        <v>0</v>
      </c>
      <c r="T34" s="248">
        <f>'DATA-CoP'!BT24*('CAPEX cost'!$P$5*'CAPEX cost'!$G$5+'CAPEX cost'!$S$5*'CAPEX cost'!$L$5)</f>
        <v>0</v>
      </c>
      <c r="U34" s="249">
        <f>'DATA-CoP'!BV24*'CAPEX cost'!$L$5</f>
        <v>0</v>
      </c>
      <c r="V34" s="250">
        <f>'DATA-CoP'!BW24*'CAPEX cost'!$L$5</f>
        <v>0</v>
      </c>
      <c r="W34" s="251">
        <f>'DATA-CoP'!BY24*'CAPEX cost'!$L$5</f>
        <v>0</v>
      </c>
      <c r="X34" s="252">
        <f>'DATA-CoP'!BZ24*'CAPEX cost'!$L$5</f>
        <v>0</v>
      </c>
      <c r="Y34" s="253">
        <f t="shared" si="1"/>
        <v>0</v>
      </c>
    </row>
    <row r="35" spans="1:25" s="152" customFormat="1" ht="12.75">
      <c r="A35" s="229">
        <f>'DATA-CoP'!E25</f>
        <v>0</v>
      </c>
      <c r="B35" s="229">
        <f>'DATA-CoP'!F25</f>
        <v>0</v>
      </c>
      <c r="C35" s="186">
        <f>'DATA-CoP'!G25</f>
        <v>0</v>
      </c>
      <c r="D35" s="245">
        <f>'DATA-CoP'!K25</f>
        <v>0</v>
      </c>
      <c r="E35" s="247">
        <f>($M$2*'CAPEX cost'!G35+'OPEX costs'!$M$3*'CAPEX cost'!I35+'OPEX costs'!$M$4*'CAPEX cost'!K35+'OPEX costs'!$M$5*'CAPEX cost'!L35)*'DATA-CoP'!AE25</f>
        <v>0</v>
      </c>
      <c r="F35" s="246">
        <f>'DATA-CoP'!AK25*$G$3</f>
        <v>0</v>
      </c>
      <c r="G35" s="246">
        <f>'DATA-CoP'!AL25*$G$4</f>
        <v>0</v>
      </c>
      <c r="H35" s="246">
        <f>'DATA-CoP'!BG25*$G$5</f>
        <v>0</v>
      </c>
      <c r="I35" s="246">
        <f>'DATA-CoP'!BH25*$G$5</f>
        <v>0</v>
      </c>
      <c r="J35" s="246">
        <f>'DATA-CoP'!BI25*$G$5</f>
        <v>0</v>
      </c>
      <c r="K35" s="246">
        <f>'DATA-CoP'!BK25*$G$5</f>
        <v>0</v>
      </c>
      <c r="L35" s="246">
        <f>'DATA-CoP'!BL25*$G$6</f>
        <v>0</v>
      </c>
      <c r="M35" s="246">
        <f>'DATA-CoP'!BM25*$G$6</f>
        <v>0</v>
      </c>
      <c r="N35" s="246">
        <f>'DATA-CoP'!BN25*'CAPEX cost'!$G$5</f>
        <v>0</v>
      </c>
      <c r="O35" s="246">
        <f>'DATA-CoP'!BO25*'CAPEX cost'!$G$5</f>
        <v>0</v>
      </c>
      <c r="P35" s="246">
        <f>'DATA-CoP'!BP25*'CAPEX cost'!$G$5</f>
        <v>0</v>
      </c>
      <c r="Q35" s="246">
        <f>'DATA-CoP'!BQ25*'CAPEX cost'!$G$4</f>
        <v>0</v>
      </c>
      <c r="R35" s="246">
        <f>'DATA-CoP'!BR25*'CAPEX cost'!$G$5</f>
        <v>0</v>
      </c>
      <c r="S35" s="246">
        <f>'DATA-CoP'!BS25*'CAPEX cost'!$G$4</f>
        <v>0</v>
      </c>
      <c r="T35" s="248">
        <f>'DATA-CoP'!BT25*('CAPEX cost'!$P$5*'CAPEX cost'!$G$5+'CAPEX cost'!$S$5*'CAPEX cost'!$L$5)</f>
        <v>0</v>
      </c>
      <c r="U35" s="249">
        <f>'DATA-CoP'!BV25*'CAPEX cost'!$L$5</f>
        <v>0</v>
      </c>
      <c r="V35" s="250">
        <f>'DATA-CoP'!BW25*'CAPEX cost'!$L$5</f>
        <v>0</v>
      </c>
      <c r="W35" s="251">
        <f>'DATA-CoP'!BY25*'CAPEX cost'!$L$5</f>
        <v>0</v>
      </c>
      <c r="X35" s="252">
        <f>'DATA-CoP'!BZ25*'CAPEX cost'!$L$5</f>
        <v>0</v>
      </c>
      <c r="Y35" s="253">
        <f t="shared" si="1"/>
        <v>0</v>
      </c>
    </row>
    <row r="36" spans="1:25" s="152" customFormat="1" ht="12.75">
      <c r="A36" s="229">
        <f>'DATA-CoP'!E26</f>
        <v>0</v>
      </c>
      <c r="B36" s="229">
        <f>'DATA-CoP'!F26</f>
        <v>0</v>
      </c>
      <c r="C36" s="186">
        <f>'DATA-CoP'!G26</f>
        <v>0</v>
      </c>
      <c r="D36" s="245">
        <f>'DATA-CoP'!K26</f>
        <v>0</v>
      </c>
      <c r="E36" s="247">
        <f>($M$2*'CAPEX cost'!G36+'OPEX costs'!$M$3*'CAPEX cost'!I36+'OPEX costs'!$M$4*'CAPEX cost'!K36+'OPEX costs'!$M$5*'CAPEX cost'!L36)*'DATA-CoP'!AE26</f>
        <v>0</v>
      </c>
      <c r="F36" s="246">
        <f>'DATA-CoP'!AK26*$G$3</f>
        <v>0</v>
      </c>
      <c r="G36" s="246">
        <f>'DATA-CoP'!AL26*$G$4</f>
        <v>0</v>
      </c>
      <c r="H36" s="246">
        <f>'DATA-CoP'!BG26*$G$5</f>
        <v>0</v>
      </c>
      <c r="I36" s="246">
        <f>'DATA-CoP'!BH26*$G$5</f>
        <v>0</v>
      </c>
      <c r="J36" s="246">
        <f>'DATA-CoP'!BI26*$G$5</f>
        <v>0</v>
      </c>
      <c r="K36" s="246">
        <f>'DATA-CoP'!BK26*$G$5</f>
        <v>0</v>
      </c>
      <c r="L36" s="246">
        <f>'DATA-CoP'!BL26*$G$6</f>
        <v>0</v>
      </c>
      <c r="M36" s="246">
        <f>'DATA-CoP'!BM26*$G$6</f>
        <v>0</v>
      </c>
      <c r="N36" s="246">
        <f>'DATA-CoP'!BN26*'CAPEX cost'!$G$5</f>
        <v>0</v>
      </c>
      <c r="O36" s="246">
        <f>'DATA-CoP'!BO26*'CAPEX cost'!$G$5</f>
        <v>0</v>
      </c>
      <c r="P36" s="246">
        <f>'DATA-CoP'!BP26*'CAPEX cost'!$G$5</f>
        <v>0</v>
      </c>
      <c r="Q36" s="246">
        <f>'DATA-CoP'!BQ26*'CAPEX cost'!$G$4</f>
        <v>0</v>
      </c>
      <c r="R36" s="246">
        <f>'DATA-CoP'!BR26*'CAPEX cost'!$G$5</f>
        <v>0</v>
      </c>
      <c r="S36" s="246">
        <f>'DATA-CoP'!BS26*'CAPEX cost'!$G$4</f>
        <v>0</v>
      </c>
      <c r="T36" s="248">
        <f>'DATA-CoP'!BT26*('CAPEX cost'!$P$5*'CAPEX cost'!$G$5+'CAPEX cost'!$S$5*'CAPEX cost'!$L$5)</f>
        <v>0</v>
      </c>
      <c r="U36" s="249">
        <f>'DATA-CoP'!BV26*'CAPEX cost'!$L$5</f>
        <v>0</v>
      </c>
      <c r="V36" s="250">
        <f>'DATA-CoP'!BW26*'CAPEX cost'!$L$5</f>
        <v>0</v>
      </c>
      <c r="W36" s="251">
        <f>'DATA-CoP'!BY26*'CAPEX cost'!$L$5</f>
        <v>0</v>
      </c>
      <c r="X36" s="252">
        <f>'DATA-CoP'!BZ26*'CAPEX cost'!$L$5</f>
        <v>0</v>
      </c>
      <c r="Y36" s="253">
        <f t="shared" si="1"/>
        <v>0</v>
      </c>
    </row>
    <row r="37" spans="1:25" s="152" customFormat="1" ht="12.75">
      <c r="A37" s="229">
        <f>'DATA-CoP'!E27</f>
        <v>0</v>
      </c>
      <c r="B37" s="229">
        <f>'DATA-CoP'!F27</f>
        <v>0</v>
      </c>
      <c r="C37" s="186">
        <f>'DATA-CoP'!G27</f>
        <v>0</v>
      </c>
      <c r="D37" s="245">
        <f>'DATA-CoP'!K27</f>
        <v>0</v>
      </c>
      <c r="E37" s="247">
        <f>($M$2*'CAPEX cost'!G37+'OPEX costs'!$M$3*'CAPEX cost'!I37+'OPEX costs'!$M$4*'CAPEX cost'!K37+'OPEX costs'!$M$5*'CAPEX cost'!L37)*'DATA-CoP'!AE27</f>
        <v>0</v>
      </c>
      <c r="F37" s="246">
        <f>'DATA-CoP'!AK27*$G$3</f>
        <v>0</v>
      </c>
      <c r="G37" s="246">
        <f>'DATA-CoP'!AL27*$G$4</f>
        <v>0</v>
      </c>
      <c r="H37" s="246">
        <f>'DATA-CoP'!BG27*$G$5</f>
        <v>0</v>
      </c>
      <c r="I37" s="246">
        <f>'DATA-CoP'!BH27*$G$5</f>
        <v>0</v>
      </c>
      <c r="J37" s="246">
        <f>'DATA-CoP'!BI27*$G$5</f>
        <v>0</v>
      </c>
      <c r="K37" s="246">
        <f>'DATA-CoP'!BK27*$G$5</f>
        <v>0</v>
      </c>
      <c r="L37" s="246">
        <f>'DATA-CoP'!BL27*$G$6</f>
        <v>0</v>
      </c>
      <c r="M37" s="246">
        <f>'DATA-CoP'!BM27*$G$6</f>
        <v>0</v>
      </c>
      <c r="N37" s="246">
        <f>'DATA-CoP'!BN27*'CAPEX cost'!$G$5</f>
        <v>0</v>
      </c>
      <c r="O37" s="246">
        <f>'DATA-CoP'!BO27*'CAPEX cost'!$G$5</f>
        <v>0</v>
      </c>
      <c r="P37" s="246">
        <f>'DATA-CoP'!BP27*'CAPEX cost'!$G$5</f>
        <v>0</v>
      </c>
      <c r="Q37" s="246">
        <f>'DATA-CoP'!BQ27*'CAPEX cost'!$G$4</f>
        <v>0</v>
      </c>
      <c r="R37" s="246">
        <f>'DATA-CoP'!BR27*'CAPEX cost'!$G$5</f>
        <v>0</v>
      </c>
      <c r="S37" s="246">
        <f>'DATA-CoP'!BS27*'CAPEX cost'!$G$4</f>
        <v>0</v>
      </c>
      <c r="T37" s="248">
        <f>'DATA-CoP'!BT27*('CAPEX cost'!$P$5*'CAPEX cost'!$G$5+'CAPEX cost'!$S$5*'CAPEX cost'!$L$5)</f>
        <v>0</v>
      </c>
      <c r="U37" s="249">
        <f>'DATA-CoP'!BV27*'CAPEX cost'!$L$5</f>
        <v>0</v>
      </c>
      <c r="V37" s="250">
        <f>'DATA-CoP'!BW27*'CAPEX cost'!$L$5</f>
        <v>0</v>
      </c>
      <c r="W37" s="251">
        <f>'DATA-CoP'!BY27*'CAPEX cost'!$L$5</f>
        <v>0</v>
      </c>
      <c r="X37" s="252">
        <f>'DATA-CoP'!BZ27*'CAPEX cost'!$L$5</f>
        <v>0</v>
      </c>
      <c r="Y37" s="253">
        <f t="shared" si="1"/>
        <v>0</v>
      </c>
    </row>
    <row r="38" spans="1:25" s="152" customFormat="1" ht="12.75">
      <c r="A38" s="229">
        <f>'DATA-CoP'!E28</f>
        <v>0</v>
      </c>
      <c r="B38" s="229">
        <f>'DATA-CoP'!F28</f>
        <v>0</v>
      </c>
      <c r="C38" s="186">
        <f>'DATA-CoP'!G28</f>
        <v>0</v>
      </c>
      <c r="D38" s="245">
        <f>'DATA-CoP'!K28</f>
        <v>0</v>
      </c>
      <c r="E38" s="247">
        <f>($M$2*'CAPEX cost'!G38+'OPEX costs'!$M$3*'CAPEX cost'!I38+'OPEX costs'!$M$4*'CAPEX cost'!K38+'OPEX costs'!$M$5*'CAPEX cost'!L38)*'DATA-CoP'!AE28</f>
        <v>0</v>
      </c>
      <c r="F38" s="246">
        <f>'DATA-CoP'!AK28*$G$3</f>
        <v>0</v>
      </c>
      <c r="G38" s="246">
        <f>'DATA-CoP'!AL28*$G$4</f>
        <v>0</v>
      </c>
      <c r="H38" s="246">
        <f>'DATA-CoP'!BG28*$G$5</f>
        <v>0</v>
      </c>
      <c r="I38" s="246">
        <f>'DATA-CoP'!BH28*$G$5</f>
        <v>0</v>
      </c>
      <c r="J38" s="246">
        <f>'DATA-CoP'!BI28*$G$5</f>
        <v>0</v>
      </c>
      <c r="K38" s="246">
        <f>'DATA-CoP'!BK28*$G$5</f>
        <v>0</v>
      </c>
      <c r="L38" s="246">
        <f>'DATA-CoP'!BL28*$G$6</f>
        <v>0</v>
      </c>
      <c r="M38" s="246">
        <f>'DATA-CoP'!BM28*$G$6</f>
        <v>0</v>
      </c>
      <c r="N38" s="246">
        <f>'DATA-CoP'!BN28*'CAPEX cost'!$G$5</f>
        <v>0</v>
      </c>
      <c r="O38" s="246">
        <f>'DATA-CoP'!BO28*'CAPEX cost'!$G$5</f>
        <v>0</v>
      </c>
      <c r="P38" s="246">
        <f>'DATA-CoP'!BP28*'CAPEX cost'!$G$5</f>
        <v>0</v>
      </c>
      <c r="Q38" s="246">
        <f>'DATA-CoP'!BQ28*'CAPEX cost'!$G$4</f>
        <v>0</v>
      </c>
      <c r="R38" s="246">
        <f>'DATA-CoP'!BR28*'CAPEX cost'!$G$5</f>
        <v>0</v>
      </c>
      <c r="S38" s="246">
        <f>'DATA-CoP'!BS28*'CAPEX cost'!$G$4</f>
        <v>0</v>
      </c>
      <c r="T38" s="248">
        <f>'DATA-CoP'!BT28*('CAPEX cost'!$P$5*'CAPEX cost'!$G$5+'CAPEX cost'!$S$5*'CAPEX cost'!$L$5)</f>
        <v>0</v>
      </c>
      <c r="U38" s="249">
        <f>'DATA-CoP'!BV28*'CAPEX cost'!$L$5</f>
        <v>0</v>
      </c>
      <c r="V38" s="250">
        <f>'DATA-CoP'!BW28*'CAPEX cost'!$L$5</f>
        <v>0</v>
      </c>
      <c r="W38" s="251">
        <f>'DATA-CoP'!BY28*'CAPEX cost'!$L$5</f>
        <v>0</v>
      </c>
      <c r="X38" s="252">
        <f>'DATA-CoP'!BZ28*'CAPEX cost'!$L$5</f>
        <v>0</v>
      </c>
      <c r="Y38" s="253">
        <f t="shared" si="1"/>
        <v>0</v>
      </c>
    </row>
    <row r="39" spans="1:25" s="152" customFormat="1" ht="12.75">
      <c r="A39" s="229">
        <f>'DATA-CoP'!E29</f>
        <v>0</v>
      </c>
      <c r="B39" s="229">
        <f>'DATA-CoP'!F29</f>
        <v>0</v>
      </c>
      <c r="C39" s="186">
        <f>'DATA-CoP'!G29</f>
        <v>0</v>
      </c>
      <c r="D39" s="245">
        <f>'DATA-CoP'!K29</f>
        <v>0</v>
      </c>
      <c r="E39" s="247">
        <f>($M$2*'CAPEX cost'!G39+'OPEX costs'!$M$3*'CAPEX cost'!I39+'OPEX costs'!$M$4*'CAPEX cost'!K39+'OPEX costs'!$M$5*'CAPEX cost'!L39)*'DATA-CoP'!AE29</f>
        <v>0</v>
      </c>
      <c r="F39" s="246">
        <f>'DATA-CoP'!AK29*$G$3</f>
        <v>0</v>
      </c>
      <c r="G39" s="246">
        <f>'DATA-CoP'!AL29*$G$4</f>
        <v>0</v>
      </c>
      <c r="H39" s="246">
        <f>'DATA-CoP'!BG29*$G$5</f>
        <v>0</v>
      </c>
      <c r="I39" s="246">
        <f>'DATA-CoP'!BH29*$G$5</f>
        <v>0</v>
      </c>
      <c r="J39" s="246">
        <f>'DATA-CoP'!BI29*$G$5</f>
        <v>0</v>
      </c>
      <c r="K39" s="246">
        <f>'DATA-CoP'!BK29*$G$5</f>
        <v>0</v>
      </c>
      <c r="L39" s="246">
        <f>'DATA-CoP'!BL29*$G$6</f>
        <v>0</v>
      </c>
      <c r="M39" s="246">
        <f>'DATA-CoP'!BM29*$G$6</f>
        <v>0</v>
      </c>
      <c r="N39" s="246">
        <f>'DATA-CoP'!BN29*'CAPEX cost'!$G$5</f>
        <v>0</v>
      </c>
      <c r="O39" s="246">
        <f>'DATA-CoP'!BO29*'CAPEX cost'!$G$5</f>
        <v>0</v>
      </c>
      <c r="P39" s="246">
        <f>'DATA-CoP'!BP29*'CAPEX cost'!$G$5</f>
        <v>0</v>
      </c>
      <c r="Q39" s="246">
        <f>'DATA-CoP'!BQ29*'CAPEX cost'!$G$4</f>
        <v>0</v>
      </c>
      <c r="R39" s="246">
        <f>'DATA-CoP'!BR29*'CAPEX cost'!$G$5</f>
        <v>0</v>
      </c>
      <c r="S39" s="246">
        <f>'DATA-CoP'!BS29*'CAPEX cost'!$G$4</f>
        <v>0</v>
      </c>
      <c r="T39" s="248">
        <f>'DATA-CoP'!BT29*('CAPEX cost'!$P$5*'CAPEX cost'!$G$5+'CAPEX cost'!$S$5*'CAPEX cost'!$L$5)</f>
        <v>0</v>
      </c>
      <c r="U39" s="249">
        <f>'DATA-CoP'!BV29*'CAPEX cost'!$L$5</f>
        <v>0</v>
      </c>
      <c r="V39" s="250">
        <f>'DATA-CoP'!BW29*'CAPEX cost'!$L$5</f>
        <v>0</v>
      </c>
      <c r="W39" s="251">
        <f>'DATA-CoP'!BY29*'CAPEX cost'!$L$5</f>
        <v>0</v>
      </c>
      <c r="X39" s="252">
        <f>'DATA-CoP'!BZ29*'CAPEX cost'!$L$5</f>
        <v>0</v>
      </c>
      <c r="Y39" s="253">
        <f t="shared" si="1"/>
        <v>0</v>
      </c>
    </row>
    <row r="40" spans="1:25" s="152" customFormat="1" ht="12.75">
      <c r="A40" s="229">
        <f>'DATA-CoP'!E30</f>
        <v>0</v>
      </c>
      <c r="B40" s="229">
        <f>'DATA-CoP'!F30</f>
        <v>0</v>
      </c>
      <c r="C40" s="186">
        <f>'DATA-CoP'!G30</f>
        <v>0</v>
      </c>
      <c r="D40" s="245">
        <f>'DATA-CoP'!K30</f>
        <v>0</v>
      </c>
      <c r="E40" s="247">
        <f>($M$2*'CAPEX cost'!G40+'OPEX costs'!$M$3*'CAPEX cost'!I40+'OPEX costs'!$M$4*'CAPEX cost'!K40+'OPEX costs'!$M$5*'CAPEX cost'!L40)*'DATA-CoP'!AE30</f>
        <v>0</v>
      </c>
      <c r="F40" s="246">
        <f>'DATA-CoP'!AK30*$G$3</f>
        <v>0</v>
      </c>
      <c r="G40" s="246">
        <f>'DATA-CoP'!AL30*$G$4</f>
        <v>0</v>
      </c>
      <c r="H40" s="246">
        <f>'DATA-CoP'!BG30*$G$5</f>
        <v>0</v>
      </c>
      <c r="I40" s="246">
        <f>'DATA-CoP'!BH30*$G$5</f>
        <v>0</v>
      </c>
      <c r="J40" s="246">
        <f>'DATA-CoP'!BI30*$G$5</f>
        <v>0</v>
      </c>
      <c r="K40" s="246">
        <f>'DATA-CoP'!BK30*$G$5</f>
        <v>0</v>
      </c>
      <c r="L40" s="246">
        <f>'DATA-CoP'!BL30*$G$6</f>
        <v>0</v>
      </c>
      <c r="M40" s="246">
        <f>'DATA-CoP'!BM30*$G$6</f>
        <v>0</v>
      </c>
      <c r="N40" s="246">
        <f>'DATA-CoP'!BN30*'CAPEX cost'!$G$5</f>
        <v>0</v>
      </c>
      <c r="O40" s="246">
        <f>'DATA-CoP'!BO30*'CAPEX cost'!$G$5</f>
        <v>0</v>
      </c>
      <c r="P40" s="246">
        <f>'DATA-CoP'!BP30*'CAPEX cost'!$G$5</f>
        <v>0</v>
      </c>
      <c r="Q40" s="246">
        <f>'DATA-CoP'!BQ30*'CAPEX cost'!$G$4</f>
        <v>0</v>
      </c>
      <c r="R40" s="246">
        <f>'DATA-CoP'!BR30*'CAPEX cost'!$G$5</f>
        <v>0</v>
      </c>
      <c r="S40" s="246">
        <f>'DATA-CoP'!BS30*'CAPEX cost'!$G$4</f>
        <v>0</v>
      </c>
      <c r="T40" s="248">
        <f>'DATA-CoP'!BT30*('CAPEX cost'!$P$5*'CAPEX cost'!$G$5+'CAPEX cost'!$S$5*'CAPEX cost'!$L$5)</f>
        <v>0</v>
      </c>
      <c r="U40" s="249">
        <f>'DATA-CoP'!BV30*'CAPEX cost'!$L$5</f>
        <v>0</v>
      </c>
      <c r="V40" s="250">
        <f>'DATA-CoP'!BW30*'CAPEX cost'!$L$5</f>
        <v>0</v>
      </c>
      <c r="W40" s="251">
        <f>'DATA-CoP'!BY30*'CAPEX cost'!$L$5</f>
        <v>0</v>
      </c>
      <c r="X40" s="252">
        <f>'DATA-CoP'!BZ30*'CAPEX cost'!$L$5</f>
        <v>0</v>
      </c>
      <c r="Y40" s="253">
        <f t="shared" si="1"/>
        <v>0</v>
      </c>
    </row>
    <row r="41" spans="1:25" s="152" customFormat="1" ht="12.75">
      <c r="A41" s="229">
        <f>'DATA-CoP'!E31</f>
        <v>0</v>
      </c>
      <c r="B41" s="229">
        <f>'DATA-CoP'!F31</f>
        <v>0</v>
      </c>
      <c r="C41" s="186">
        <f>'DATA-CoP'!G31</f>
        <v>0</v>
      </c>
      <c r="D41" s="245">
        <f>'DATA-CoP'!K31</f>
        <v>0</v>
      </c>
      <c r="E41" s="247">
        <f>($M$2*'CAPEX cost'!G41+'OPEX costs'!$M$3*'CAPEX cost'!I41+'OPEX costs'!$M$4*'CAPEX cost'!K41+'OPEX costs'!$M$5*'CAPEX cost'!L41)*'DATA-CoP'!AE31</f>
        <v>0</v>
      </c>
      <c r="F41" s="246">
        <f>'DATA-CoP'!AK31*$G$3</f>
        <v>0</v>
      </c>
      <c r="G41" s="246">
        <f>'DATA-CoP'!AL31*$G$4</f>
        <v>0</v>
      </c>
      <c r="H41" s="246">
        <f>'DATA-CoP'!BG31*$G$5</f>
        <v>0</v>
      </c>
      <c r="I41" s="246">
        <f>'DATA-CoP'!BH31*$G$5</f>
        <v>0</v>
      </c>
      <c r="J41" s="246">
        <f>'DATA-CoP'!BI31*$G$5</f>
        <v>0</v>
      </c>
      <c r="K41" s="246">
        <f>'DATA-CoP'!BK31*$G$5</f>
        <v>0</v>
      </c>
      <c r="L41" s="246">
        <f>'DATA-CoP'!BL31*$G$6</f>
        <v>0</v>
      </c>
      <c r="M41" s="246">
        <f>'DATA-CoP'!BM31*$G$6</f>
        <v>0</v>
      </c>
      <c r="N41" s="246">
        <f>'DATA-CoP'!BN31*'CAPEX cost'!$G$5</f>
        <v>0</v>
      </c>
      <c r="O41" s="246">
        <f>'DATA-CoP'!BO31*'CAPEX cost'!$G$5</f>
        <v>0</v>
      </c>
      <c r="P41" s="246">
        <f>'DATA-CoP'!BP31*'CAPEX cost'!$G$5</f>
        <v>0</v>
      </c>
      <c r="Q41" s="246">
        <f>'DATA-CoP'!BQ31*'CAPEX cost'!$G$4</f>
        <v>0</v>
      </c>
      <c r="R41" s="246">
        <f>'DATA-CoP'!BR31*'CAPEX cost'!$G$5</f>
        <v>0</v>
      </c>
      <c r="S41" s="246">
        <f>'DATA-CoP'!BS31*'CAPEX cost'!$G$4</f>
        <v>0</v>
      </c>
      <c r="T41" s="248">
        <f>'DATA-CoP'!BT31*('CAPEX cost'!$P$5*'CAPEX cost'!$G$5+'CAPEX cost'!$S$5*'CAPEX cost'!$L$5)</f>
        <v>0</v>
      </c>
      <c r="U41" s="249">
        <f>'DATA-CoP'!BV31*'CAPEX cost'!$L$5</f>
        <v>0</v>
      </c>
      <c r="V41" s="250">
        <f>'DATA-CoP'!BW31*'CAPEX cost'!$L$5</f>
        <v>0</v>
      </c>
      <c r="W41" s="251">
        <f>'DATA-CoP'!BY31*'CAPEX cost'!$L$5</f>
        <v>0</v>
      </c>
      <c r="X41" s="252">
        <f>'DATA-CoP'!BZ31*'CAPEX cost'!$L$5</f>
        <v>0</v>
      </c>
      <c r="Y41" s="253">
        <f t="shared" si="1"/>
        <v>0</v>
      </c>
    </row>
    <row r="42" spans="1:25" s="152" customFormat="1" ht="12.75">
      <c r="A42" s="229">
        <f>'DATA-CoP'!E32</f>
        <v>0</v>
      </c>
      <c r="B42" s="229">
        <f>'DATA-CoP'!F32</f>
        <v>0</v>
      </c>
      <c r="C42" s="186">
        <f>'DATA-CoP'!G32</f>
        <v>0</v>
      </c>
      <c r="D42" s="245">
        <f>'DATA-CoP'!K32</f>
        <v>0</v>
      </c>
      <c r="E42" s="247">
        <f>($M$2*'CAPEX cost'!G42+'OPEX costs'!$M$3*'CAPEX cost'!I42+'OPEX costs'!$M$4*'CAPEX cost'!K42+'OPEX costs'!$M$5*'CAPEX cost'!L42)*'DATA-CoP'!AE32</f>
        <v>0</v>
      </c>
      <c r="F42" s="246">
        <f>'DATA-CoP'!AK32*$G$3</f>
        <v>0</v>
      </c>
      <c r="G42" s="246">
        <f>'DATA-CoP'!AL32*$G$4</f>
        <v>0</v>
      </c>
      <c r="H42" s="246">
        <f>'DATA-CoP'!BG32*$G$5</f>
        <v>0</v>
      </c>
      <c r="I42" s="246">
        <f>'DATA-CoP'!BH32*$G$5</f>
        <v>0</v>
      </c>
      <c r="J42" s="246">
        <f>'DATA-CoP'!BI32*$G$5</f>
        <v>0</v>
      </c>
      <c r="K42" s="246">
        <f>'DATA-CoP'!BK32*$G$5</f>
        <v>0</v>
      </c>
      <c r="L42" s="246">
        <f>'DATA-CoP'!BL32*$G$6</f>
        <v>0</v>
      </c>
      <c r="M42" s="246">
        <f>'DATA-CoP'!BM32*$G$6</f>
        <v>0</v>
      </c>
      <c r="N42" s="246">
        <f>'DATA-CoP'!BN32*'CAPEX cost'!$G$5</f>
        <v>0</v>
      </c>
      <c r="O42" s="246">
        <f>'DATA-CoP'!BO32*'CAPEX cost'!$G$5</f>
        <v>0</v>
      </c>
      <c r="P42" s="246">
        <f>'DATA-CoP'!BP32*'CAPEX cost'!$G$5</f>
        <v>0</v>
      </c>
      <c r="Q42" s="246">
        <f>'DATA-CoP'!BQ32*'CAPEX cost'!$G$4</f>
        <v>0</v>
      </c>
      <c r="R42" s="246">
        <f>'DATA-CoP'!BR32*'CAPEX cost'!$G$5</f>
        <v>0</v>
      </c>
      <c r="S42" s="246">
        <f>'DATA-CoP'!BS32*'CAPEX cost'!$G$4</f>
        <v>0</v>
      </c>
      <c r="T42" s="248">
        <f>'DATA-CoP'!BT32*('CAPEX cost'!$P$5*'CAPEX cost'!$G$5+'CAPEX cost'!$S$5*'CAPEX cost'!$L$5)</f>
        <v>0</v>
      </c>
      <c r="U42" s="249">
        <f>'DATA-CoP'!BV32*'CAPEX cost'!$L$5</f>
        <v>0</v>
      </c>
      <c r="V42" s="250">
        <f>'DATA-CoP'!BW32*'CAPEX cost'!$L$5</f>
        <v>0</v>
      </c>
      <c r="W42" s="251">
        <f>'DATA-CoP'!BY32*'CAPEX cost'!$L$5</f>
        <v>0</v>
      </c>
      <c r="X42" s="252">
        <f>'DATA-CoP'!BZ32*'CAPEX cost'!$L$5</f>
        <v>0</v>
      </c>
      <c r="Y42" s="253">
        <f aca="true" t="shared" si="2" ref="Y42:Y53">SUM(E42:X42)-H42-I42-J42-N42-O42-P42-Q42-R42</f>
        <v>0</v>
      </c>
    </row>
    <row r="43" spans="1:25" s="152" customFormat="1" ht="12.75">
      <c r="A43" s="229">
        <f>'DATA-CoP'!E33</f>
        <v>0</v>
      </c>
      <c r="B43" s="229">
        <f>'DATA-CoP'!F33</f>
        <v>0</v>
      </c>
      <c r="C43" s="186">
        <f>'DATA-CoP'!G33</f>
        <v>0</v>
      </c>
      <c r="D43" s="245">
        <f>'DATA-CoP'!K33</f>
        <v>0</v>
      </c>
      <c r="E43" s="247">
        <f>($M$2*'CAPEX cost'!G43+'OPEX costs'!$M$3*'CAPEX cost'!I43+'OPEX costs'!$M$4*'CAPEX cost'!K43+'OPEX costs'!$M$5*'CAPEX cost'!L43)*'DATA-CoP'!AE33</f>
        <v>0</v>
      </c>
      <c r="F43" s="246">
        <f>'DATA-CoP'!AK33*$G$3</f>
        <v>0</v>
      </c>
      <c r="G43" s="246">
        <f>'DATA-CoP'!AL33*$G$4</f>
        <v>0</v>
      </c>
      <c r="H43" s="246">
        <f>'DATA-CoP'!BG33*$G$5</f>
        <v>0</v>
      </c>
      <c r="I43" s="246">
        <f>'DATA-CoP'!BH33*$G$5</f>
        <v>0</v>
      </c>
      <c r="J43" s="246">
        <f>'DATA-CoP'!BI33*$G$5</f>
        <v>0</v>
      </c>
      <c r="K43" s="246">
        <f>'DATA-CoP'!BK33*$G$5</f>
        <v>0</v>
      </c>
      <c r="L43" s="246">
        <f>'DATA-CoP'!BL33*$G$6</f>
        <v>0</v>
      </c>
      <c r="M43" s="246">
        <f>'DATA-CoP'!BM33*$G$6</f>
        <v>0</v>
      </c>
      <c r="N43" s="246">
        <f>'DATA-CoP'!BN33*'CAPEX cost'!$G$5</f>
        <v>0</v>
      </c>
      <c r="O43" s="246">
        <f>'DATA-CoP'!BO33*'CAPEX cost'!$G$5</f>
        <v>0</v>
      </c>
      <c r="P43" s="246">
        <f>'DATA-CoP'!BP33*'CAPEX cost'!$G$5</f>
        <v>0</v>
      </c>
      <c r="Q43" s="246">
        <f>'DATA-CoP'!BQ33*'CAPEX cost'!$G$4</f>
        <v>0</v>
      </c>
      <c r="R43" s="246">
        <f>'DATA-CoP'!BR33*'CAPEX cost'!$G$5</f>
        <v>0</v>
      </c>
      <c r="S43" s="246">
        <f>'DATA-CoP'!BS33*'CAPEX cost'!$G$4</f>
        <v>0</v>
      </c>
      <c r="T43" s="248">
        <f>'DATA-CoP'!BT33*('CAPEX cost'!$P$5*'CAPEX cost'!$G$5+'CAPEX cost'!$S$5*'CAPEX cost'!$L$5)</f>
        <v>0</v>
      </c>
      <c r="U43" s="249">
        <f>'DATA-CoP'!BV33*'CAPEX cost'!$L$5</f>
        <v>0</v>
      </c>
      <c r="V43" s="250">
        <f>'DATA-CoP'!BW33*'CAPEX cost'!$L$5</f>
        <v>0</v>
      </c>
      <c r="W43" s="251">
        <f>'DATA-CoP'!BY33*'CAPEX cost'!$L$5</f>
        <v>0</v>
      </c>
      <c r="X43" s="252">
        <f>'DATA-CoP'!BZ33*'CAPEX cost'!$L$5</f>
        <v>0</v>
      </c>
      <c r="Y43" s="253">
        <f t="shared" si="2"/>
        <v>0</v>
      </c>
    </row>
    <row r="44" spans="1:25" s="152" customFormat="1" ht="12.75">
      <c r="A44" s="229">
        <f>'DATA-CoP'!E34</f>
        <v>0</v>
      </c>
      <c r="B44" s="229">
        <f>'DATA-CoP'!F34</f>
        <v>0</v>
      </c>
      <c r="C44" s="186">
        <f>'DATA-CoP'!G34</f>
        <v>0</v>
      </c>
      <c r="D44" s="245">
        <f>'DATA-CoP'!K34</f>
        <v>0</v>
      </c>
      <c r="E44" s="247">
        <f>($M$2*'CAPEX cost'!G44+'OPEX costs'!$M$3*'CAPEX cost'!I44+'OPEX costs'!$M$4*'CAPEX cost'!K44+'OPEX costs'!$M$5*'CAPEX cost'!L44)*'DATA-CoP'!AE34</f>
        <v>0</v>
      </c>
      <c r="F44" s="246">
        <f>'DATA-CoP'!AK34*$G$3</f>
        <v>0</v>
      </c>
      <c r="G44" s="246">
        <f>'DATA-CoP'!AL34*$G$4</f>
        <v>0</v>
      </c>
      <c r="H44" s="246">
        <f>'DATA-CoP'!BG34*$G$5</f>
        <v>0</v>
      </c>
      <c r="I44" s="246">
        <f>'DATA-CoP'!BH34*$G$5</f>
        <v>0</v>
      </c>
      <c r="J44" s="246">
        <f>'DATA-CoP'!BI34*$G$5</f>
        <v>0</v>
      </c>
      <c r="K44" s="246">
        <f>'DATA-CoP'!BK34*$G$5</f>
        <v>0</v>
      </c>
      <c r="L44" s="246">
        <f>'DATA-CoP'!BL34*$G$6</f>
        <v>0</v>
      </c>
      <c r="M44" s="246">
        <f>'DATA-CoP'!BM34*$G$6</f>
        <v>0</v>
      </c>
      <c r="N44" s="246">
        <f>'DATA-CoP'!BN34*'CAPEX cost'!$G$5</f>
        <v>0</v>
      </c>
      <c r="O44" s="246">
        <f>'DATA-CoP'!BO34*'CAPEX cost'!$G$5</f>
        <v>0</v>
      </c>
      <c r="P44" s="246">
        <f>'DATA-CoP'!BP34*'CAPEX cost'!$G$5</f>
        <v>0</v>
      </c>
      <c r="Q44" s="246">
        <f>'DATA-CoP'!BQ34*'CAPEX cost'!$G$4</f>
        <v>0</v>
      </c>
      <c r="R44" s="246">
        <f>'DATA-CoP'!BR34*'CAPEX cost'!$G$5</f>
        <v>0</v>
      </c>
      <c r="S44" s="246">
        <f>'DATA-CoP'!BS34*'CAPEX cost'!$G$4</f>
        <v>0</v>
      </c>
      <c r="T44" s="248">
        <f>'DATA-CoP'!BT34*('CAPEX cost'!$P$5*'CAPEX cost'!$G$5+'CAPEX cost'!$S$5*'CAPEX cost'!$L$5)</f>
        <v>0</v>
      </c>
      <c r="U44" s="249">
        <f>'DATA-CoP'!BV34*'CAPEX cost'!$L$5</f>
        <v>0</v>
      </c>
      <c r="V44" s="250">
        <f>'DATA-CoP'!BW34*'CAPEX cost'!$L$5</f>
        <v>0</v>
      </c>
      <c r="W44" s="251">
        <f>'DATA-CoP'!BY34*'CAPEX cost'!$L$5</f>
        <v>0</v>
      </c>
      <c r="X44" s="252">
        <f>'DATA-CoP'!BZ34*'CAPEX cost'!$L$5</f>
        <v>0</v>
      </c>
      <c r="Y44" s="253">
        <f t="shared" si="2"/>
        <v>0</v>
      </c>
    </row>
    <row r="45" spans="1:25" s="152" customFormat="1" ht="12.75">
      <c r="A45" s="229">
        <f>'DATA-CoP'!E35</f>
        <v>0</v>
      </c>
      <c r="B45" s="229">
        <f>'DATA-CoP'!F35</f>
        <v>0</v>
      </c>
      <c r="C45" s="186">
        <f>'DATA-CoP'!G35</f>
        <v>0</v>
      </c>
      <c r="D45" s="245">
        <f>'DATA-CoP'!K35</f>
        <v>0</v>
      </c>
      <c r="E45" s="247">
        <f>($M$2*'CAPEX cost'!G45+'OPEX costs'!$M$3*'CAPEX cost'!I45+'OPEX costs'!$M$4*'CAPEX cost'!K45+'OPEX costs'!$M$5*'CAPEX cost'!L45)*'DATA-CoP'!AE35</f>
        <v>0</v>
      </c>
      <c r="F45" s="246">
        <f>'DATA-CoP'!AK35*$G$3</f>
        <v>0</v>
      </c>
      <c r="G45" s="246">
        <f>'DATA-CoP'!AL35*$G$4</f>
        <v>0</v>
      </c>
      <c r="H45" s="246">
        <f>'DATA-CoP'!BG35*$G$5</f>
        <v>0</v>
      </c>
      <c r="I45" s="246">
        <f>'DATA-CoP'!BH35*$G$5</f>
        <v>0</v>
      </c>
      <c r="J45" s="246">
        <f>'DATA-CoP'!BI35*$G$5</f>
        <v>0</v>
      </c>
      <c r="K45" s="246">
        <f>'DATA-CoP'!BK35*$G$5</f>
        <v>0</v>
      </c>
      <c r="L45" s="246">
        <f>'DATA-CoP'!BL35*$G$6</f>
        <v>0</v>
      </c>
      <c r="M45" s="246">
        <f>'DATA-CoP'!BM35*$G$6</f>
        <v>0</v>
      </c>
      <c r="N45" s="246">
        <f>'DATA-CoP'!BN35*'CAPEX cost'!$G$5</f>
        <v>0</v>
      </c>
      <c r="O45" s="246">
        <f>'DATA-CoP'!BO35*'CAPEX cost'!$G$5</f>
        <v>0</v>
      </c>
      <c r="P45" s="246">
        <f>'DATA-CoP'!BP35*'CAPEX cost'!$G$5</f>
        <v>0</v>
      </c>
      <c r="Q45" s="246">
        <f>'DATA-CoP'!BQ35*'CAPEX cost'!$G$4</f>
        <v>0</v>
      </c>
      <c r="R45" s="246">
        <f>'DATA-CoP'!BR35*'CAPEX cost'!$G$5</f>
        <v>0</v>
      </c>
      <c r="S45" s="246">
        <f>'DATA-CoP'!BS35*'CAPEX cost'!$G$4</f>
        <v>0</v>
      </c>
      <c r="T45" s="248">
        <f>'DATA-CoP'!BT35*('CAPEX cost'!$P$5*'CAPEX cost'!$G$5+'CAPEX cost'!$S$5*'CAPEX cost'!$L$5)</f>
        <v>0</v>
      </c>
      <c r="U45" s="249">
        <f>'DATA-CoP'!BV35*'CAPEX cost'!$L$5</f>
        <v>0</v>
      </c>
      <c r="V45" s="250">
        <f>'DATA-CoP'!BW35*'CAPEX cost'!$L$5</f>
        <v>0</v>
      </c>
      <c r="W45" s="251">
        <f>'DATA-CoP'!BY35*'CAPEX cost'!$L$5</f>
        <v>0</v>
      </c>
      <c r="X45" s="252">
        <f>'DATA-CoP'!BZ35*'CAPEX cost'!$L$5</f>
        <v>0</v>
      </c>
      <c r="Y45" s="253">
        <f t="shared" si="2"/>
        <v>0</v>
      </c>
    </row>
    <row r="46" spans="1:25" s="152" customFormat="1" ht="12.75">
      <c r="A46" s="229">
        <f>'DATA-CoP'!E36</f>
        <v>0</v>
      </c>
      <c r="B46" s="229">
        <f>'DATA-CoP'!F36</f>
        <v>0</v>
      </c>
      <c r="C46" s="186">
        <f>'DATA-CoP'!G36</f>
        <v>0</v>
      </c>
      <c r="D46" s="245">
        <f>'DATA-CoP'!K36</f>
        <v>0</v>
      </c>
      <c r="E46" s="247">
        <f>($M$2*'CAPEX cost'!G46+'OPEX costs'!$M$3*'CAPEX cost'!I46+'OPEX costs'!$M$4*'CAPEX cost'!K46+'OPEX costs'!$M$5*'CAPEX cost'!L46)*'DATA-CoP'!AE36</f>
        <v>0</v>
      </c>
      <c r="F46" s="246">
        <f>'DATA-CoP'!AK36*$G$3</f>
        <v>0</v>
      </c>
      <c r="G46" s="246">
        <f>'DATA-CoP'!AL36*$G$4</f>
        <v>0</v>
      </c>
      <c r="H46" s="246">
        <f>'DATA-CoP'!BG36*$G$5</f>
        <v>0</v>
      </c>
      <c r="I46" s="246">
        <f>'DATA-CoP'!BH36*$G$5</f>
        <v>0</v>
      </c>
      <c r="J46" s="246">
        <f>'DATA-CoP'!BI36*$G$5</f>
        <v>0</v>
      </c>
      <c r="K46" s="246">
        <f>'DATA-CoP'!BK36*$G$5</f>
        <v>0</v>
      </c>
      <c r="L46" s="246">
        <f>'DATA-CoP'!BL36*$G$6</f>
        <v>0</v>
      </c>
      <c r="M46" s="246">
        <f>'DATA-CoP'!BM36*$G$6</f>
        <v>0</v>
      </c>
      <c r="N46" s="246">
        <f>'DATA-CoP'!BN36*'CAPEX cost'!$G$5</f>
        <v>0</v>
      </c>
      <c r="O46" s="246">
        <f>'DATA-CoP'!BO36*'CAPEX cost'!$G$5</f>
        <v>0</v>
      </c>
      <c r="P46" s="246">
        <f>'DATA-CoP'!BP36*'CAPEX cost'!$G$5</f>
        <v>0</v>
      </c>
      <c r="Q46" s="246">
        <f>'DATA-CoP'!BQ36*'CAPEX cost'!$G$4</f>
        <v>0</v>
      </c>
      <c r="R46" s="246">
        <f>'DATA-CoP'!BR36*'CAPEX cost'!$G$5</f>
        <v>0</v>
      </c>
      <c r="S46" s="246">
        <f>'DATA-CoP'!BS36*'CAPEX cost'!$G$4</f>
        <v>0</v>
      </c>
      <c r="T46" s="248">
        <f>'DATA-CoP'!BT36*('CAPEX cost'!$P$5*'CAPEX cost'!$G$5+'CAPEX cost'!$S$5*'CAPEX cost'!$L$5)</f>
        <v>0</v>
      </c>
      <c r="U46" s="249">
        <f>'DATA-CoP'!BV36*'CAPEX cost'!$L$5</f>
        <v>0</v>
      </c>
      <c r="V46" s="250">
        <f>'DATA-CoP'!BW36*'CAPEX cost'!$L$5</f>
        <v>0</v>
      </c>
      <c r="W46" s="251">
        <f>'DATA-CoP'!BY36*'CAPEX cost'!$L$5</f>
        <v>0</v>
      </c>
      <c r="X46" s="252">
        <f>'DATA-CoP'!BZ36*'CAPEX cost'!$L$5</f>
        <v>0</v>
      </c>
      <c r="Y46" s="253">
        <f t="shared" si="2"/>
        <v>0</v>
      </c>
    </row>
    <row r="47" spans="1:25" s="152" customFormat="1" ht="12.75">
      <c r="A47" s="229">
        <f>'DATA-CoP'!E37</f>
        <v>0</v>
      </c>
      <c r="B47" s="229">
        <f>'DATA-CoP'!F37</f>
        <v>0</v>
      </c>
      <c r="C47" s="186">
        <f>'DATA-CoP'!G37</f>
        <v>0</v>
      </c>
      <c r="D47" s="245">
        <f>'DATA-CoP'!K37</f>
        <v>0</v>
      </c>
      <c r="E47" s="247">
        <f>($M$2*'CAPEX cost'!G47+'OPEX costs'!$M$3*'CAPEX cost'!I47+'OPEX costs'!$M$4*'CAPEX cost'!K47+'OPEX costs'!$M$5*'CAPEX cost'!L47)*'DATA-CoP'!AE37</f>
        <v>0</v>
      </c>
      <c r="F47" s="246">
        <f>'DATA-CoP'!AK37*$G$3</f>
        <v>0</v>
      </c>
      <c r="G47" s="246">
        <f>'DATA-CoP'!AL37*$G$4</f>
        <v>0</v>
      </c>
      <c r="H47" s="246">
        <f>'DATA-CoP'!BG37*$G$5</f>
        <v>0</v>
      </c>
      <c r="I47" s="246">
        <f>'DATA-CoP'!BH37*$G$5</f>
        <v>0</v>
      </c>
      <c r="J47" s="246">
        <f>'DATA-CoP'!BI37*$G$5</f>
        <v>0</v>
      </c>
      <c r="K47" s="246">
        <f>'DATA-CoP'!BK37*$G$5</f>
        <v>0</v>
      </c>
      <c r="L47" s="246">
        <f>'DATA-CoP'!BL37*$G$6</f>
        <v>0</v>
      </c>
      <c r="M47" s="246">
        <f>'DATA-CoP'!BM37*$G$6</f>
        <v>0</v>
      </c>
      <c r="N47" s="246">
        <f>'DATA-CoP'!BN37*'CAPEX cost'!$G$5</f>
        <v>0</v>
      </c>
      <c r="O47" s="246">
        <f>'DATA-CoP'!BO37*'CAPEX cost'!$G$5</f>
        <v>0</v>
      </c>
      <c r="P47" s="246">
        <f>'DATA-CoP'!BP37*'CAPEX cost'!$G$5</f>
        <v>0</v>
      </c>
      <c r="Q47" s="246">
        <f>'DATA-CoP'!BQ37*'CAPEX cost'!$G$4</f>
        <v>0</v>
      </c>
      <c r="R47" s="246">
        <f>'DATA-CoP'!BR37*'CAPEX cost'!$G$5</f>
        <v>0</v>
      </c>
      <c r="S47" s="246">
        <f>'DATA-CoP'!BS37*'CAPEX cost'!$G$4</f>
        <v>0</v>
      </c>
      <c r="T47" s="248">
        <f>'DATA-CoP'!BT37*('CAPEX cost'!$P$5*'CAPEX cost'!$G$5+'CAPEX cost'!$S$5*'CAPEX cost'!$L$5)</f>
        <v>0</v>
      </c>
      <c r="U47" s="249">
        <f>'DATA-CoP'!BV37*'CAPEX cost'!$L$5</f>
        <v>0</v>
      </c>
      <c r="V47" s="250">
        <f>'DATA-CoP'!BW37*'CAPEX cost'!$L$5</f>
        <v>0</v>
      </c>
      <c r="W47" s="251">
        <f>'DATA-CoP'!BY37*'CAPEX cost'!$L$5</f>
        <v>0</v>
      </c>
      <c r="X47" s="252">
        <f>'DATA-CoP'!BZ37*'CAPEX cost'!$L$5</f>
        <v>0</v>
      </c>
      <c r="Y47" s="253">
        <f t="shared" si="2"/>
        <v>0</v>
      </c>
    </row>
    <row r="48" spans="1:25" s="152" customFormat="1" ht="12.75">
      <c r="A48" s="229">
        <f>'DATA-CoP'!E38</f>
        <v>0</v>
      </c>
      <c r="B48" s="229">
        <f>'DATA-CoP'!F38</f>
        <v>0</v>
      </c>
      <c r="C48" s="186">
        <f>'DATA-CoP'!G38</f>
        <v>0</v>
      </c>
      <c r="D48" s="245">
        <f>'DATA-CoP'!K38</f>
        <v>0</v>
      </c>
      <c r="E48" s="247">
        <f>($M$2*'CAPEX cost'!G48+'OPEX costs'!$M$3*'CAPEX cost'!I48+'OPEX costs'!$M$4*'CAPEX cost'!K48+'OPEX costs'!$M$5*'CAPEX cost'!L48)*'DATA-CoP'!AE38</f>
        <v>0</v>
      </c>
      <c r="F48" s="246">
        <f>'DATA-CoP'!AK38*$G$3</f>
        <v>0</v>
      </c>
      <c r="G48" s="246">
        <f>'DATA-CoP'!AL38*$G$4</f>
        <v>0</v>
      </c>
      <c r="H48" s="246">
        <f>'DATA-CoP'!BG38*$G$5</f>
        <v>0</v>
      </c>
      <c r="I48" s="246">
        <f>'DATA-CoP'!BH38*$G$5</f>
        <v>0</v>
      </c>
      <c r="J48" s="246">
        <f>'DATA-CoP'!BI38*$G$5</f>
        <v>0</v>
      </c>
      <c r="K48" s="246">
        <f>'DATA-CoP'!BK38*$G$5</f>
        <v>0</v>
      </c>
      <c r="L48" s="246">
        <f>'DATA-CoP'!BL38*$G$6</f>
        <v>0</v>
      </c>
      <c r="M48" s="246">
        <f>'DATA-CoP'!BM38*$G$6</f>
        <v>0</v>
      </c>
      <c r="N48" s="246">
        <f>'DATA-CoP'!BN38*'CAPEX cost'!$G$5</f>
        <v>0</v>
      </c>
      <c r="O48" s="246">
        <f>'DATA-CoP'!BO38*'CAPEX cost'!$G$5</f>
        <v>0</v>
      </c>
      <c r="P48" s="246">
        <f>'DATA-CoP'!BP38*'CAPEX cost'!$G$5</f>
        <v>0</v>
      </c>
      <c r="Q48" s="246">
        <f>'DATA-CoP'!BQ38*'CAPEX cost'!$G$4</f>
        <v>0</v>
      </c>
      <c r="R48" s="246">
        <f>'DATA-CoP'!BR38*'CAPEX cost'!$G$5</f>
        <v>0</v>
      </c>
      <c r="S48" s="246">
        <f>'DATA-CoP'!BS38*'CAPEX cost'!$G$4</f>
        <v>0</v>
      </c>
      <c r="T48" s="248">
        <f>'DATA-CoP'!BT38*('CAPEX cost'!$P$5*'CAPEX cost'!$G$5+'CAPEX cost'!$S$5*'CAPEX cost'!$L$5)</f>
        <v>0</v>
      </c>
      <c r="U48" s="249">
        <f>'DATA-CoP'!BV38*'CAPEX cost'!$L$5</f>
        <v>0</v>
      </c>
      <c r="V48" s="250">
        <f>'DATA-CoP'!BW38*'CAPEX cost'!$L$5</f>
        <v>0</v>
      </c>
      <c r="W48" s="251">
        <f>'DATA-CoP'!BY38*'CAPEX cost'!$L$5</f>
        <v>0</v>
      </c>
      <c r="X48" s="252">
        <f>'DATA-CoP'!BZ38*'CAPEX cost'!$L$5</f>
        <v>0</v>
      </c>
      <c r="Y48" s="253">
        <f t="shared" si="2"/>
        <v>0</v>
      </c>
    </row>
    <row r="49" spans="1:25" s="152" customFormat="1" ht="12.75">
      <c r="A49" s="229">
        <f>'DATA-CoP'!E39</f>
        <v>0</v>
      </c>
      <c r="B49" s="229">
        <f>'DATA-CoP'!F39</f>
        <v>0</v>
      </c>
      <c r="C49" s="186">
        <f>'DATA-CoP'!G39</f>
        <v>0</v>
      </c>
      <c r="D49" s="245">
        <f>'DATA-CoP'!K39</f>
        <v>0</v>
      </c>
      <c r="E49" s="247">
        <f>($M$2*'CAPEX cost'!G49+'OPEX costs'!$M$3*'CAPEX cost'!I49+'OPEX costs'!$M$4*'CAPEX cost'!K49+'OPEX costs'!$M$5*'CAPEX cost'!L49)*'DATA-CoP'!AE39</f>
        <v>0</v>
      </c>
      <c r="F49" s="246">
        <f>'DATA-CoP'!AK39*$G$3</f>
        <v>0</v>
      </c>
      <c r="G49" s="246">
        <f>'DATA-CoP'!AL39*$G$4</f>
        <v>0</v>
      </c>
      <c r="H49" s="246">
        <f>'DATA-CoP'!BG39*$G$5</f>
        <v>0</v>
      </c>
      <c r="I49" s="246">
        <f>'DATA-CoP'!BH39*$G$5</f>
        <v>0</v>
      </c>
      <c r="J49" s="246">
        <f>'DATA-CoP'!BI39*$G$5</f>
        <v>0</v>
      </c>
      <c r="K49" s="246">
        <f>'DATA-CoP'!BK39*$G$5</f>
        <v>0</v>
      </c>
      <c r="L49" s="246">
        <f>'DATA-CoP'!BL39*$G$6</f>
        <v>0</v>
      </c>
      <c r="M49" s="246">
        <f>'DATA-CoP'!BM39*$G$6</f>
        <v>0</v>
      </c>
      <c r="N49" s="246">
        <f>'DATA-CoP'!BN39*'CAPEX cost'!$G$5</f>
        <v>0</v>
      </c>
      <c r="O49" s="246">
        <f>'DATA-CoP'!BO39*'CAPEX cost'!$G$5</f>
        <v>0</v>
      </c>
      <c r="P49" s="246">
        <f>'DATA-CoP'!BP39*'CAPEX cost'!$G$5</f>
        <v>0</v>
      </c>
      <c r="Q49" s="246">
        <f>'DATA-CoP'!BQ39*'CAPEX cost'!$G$4</f>
        <v>0</v>
      </c>
      <c r="R49" s="246">
        <f>'DATA-CoP'!BR39*'CAPEX cost'!$G$5</f>
        <v>0</v>
      </c>
      <c r="S49" s="246">
        <f>'DATA-CoP'!BS39*'CAPEX cost'!$G$4</f>
        <v>0</v>
      </c>
      <c r="T49" s="248">
        <f>'DATA-CoP'!BT39*('CAPEX cost'!$P$5*'CAPEX cost'!$G$5+'CAPEX cost'!$S$5*'CAPEX cost'!$L$5)</f>
        <v>0</v>
      </c>
      <c r="U49" s="249">
        <f>'DATA-CoP'!BV39*'CAPEX cost'!$L$5</f>
        <v>0</v>
      </c>
      <c r="V49" s="250">
        <f>'DATA-CoP'!BW39*'CAPEX cost'!$L$5</f>
        <v>0</v>
      </c>
      <c r="W49" s="251">
        <f>'DATA-CoP'!BY39*'CAPEX cost'!$L$5</f>
        <v>0</v>
      </c>
      <c r="X49" s="252">
        <f>'DATA-CoP'!BZ39*'CAPEX cost'!$L$5</f>
        <v>0</v>
      </c>
      <c r="Y49" s="253">
        <f t="shared" si="2"/>
        <v>0</v>
      </c>
    </row>
    <row r="50" spans="1:25" s="152" customFormat="1" ht="12.75">
      <c r="A50" s="229">
        <f>'DATA-CoP'!E40</f>
        <v>0</v>
      </c>
      <c r="B50" s="229">
        <f>'DATA-CoP'!F40</f>
        <v>0</v>
      </c>
      <c r="C50" s="186">
        <f>'DATA-CoP'!G40</f>
        <v>0</v>
      </c>
      <c r="D50" s="245">
        <f>'DATA-CoP'!K40</f>
        <v>0</v>
      </c>
      <c r="E50" s="247">
        <f>($M$2*'CAPEX cost'!G50+'OPEX costs'!$M$3*'CAPEX cost'!I50+'OPEX costs'!$M$4*'CAPEX cost'!K50+'OPEX costs'!$M$5*'CAPEX cost'!L50)*'DATA-CoP'!AE40</f>
        <v>0</v>
      </c>
      <c r="F50" s="246">
        <f>'DATA-CoP'!AK40*$G$3</f>
        <v>0</v>
      </c>
      <c r="G50" s="246">
        <f>'DATA-CoP'!AL40*$G$4</f>
        <v>0</v>
      </c>
      <c r="H50" s="246">
        <f>'DATA-CoP'!BG40*$G$5</f>
        <v>0</v>
      </c>
      <c r="I50" s="246">
        <f>'DATA-CoP'!BH40*$G$5</f>
        <v>0</v>
      </c>
      <c r="J50" s="246">
        <f>'DATA-CoP'!BI40*$G$5</f>
        <v>0</v>
      </c>
      <c r="K50" s="246">
        <f>'DATA-CoP'!BK40*$G$5</f>
        <v>0</v>
      </c>
      <c r="L50" s="246">
        <f>'DATA-CoP'!BL40*$G$6</f>
        <v>0</v>
      </c>
      <c r="M50" s="246">
        <f>'DATA-CoP'!BM40*$G$6</f>
        <v>0</v>
      </c>
      <c r="N50" s="246">
        <f>'DATA-CoP'!BN40*'CAPEX cost'!$G$5</f>
        <v>0</v>
      </c>
      <c r="O50" s="246">
        <f>'DATA-CoP'!BO40*'CAPEX cost'!$G$5</f>
        <v>0</v>
      </c>
      <c r="P50" s="246">
        <f>'DATA-CoP'!BP40*'CAPEX cost'!$G$5</f>
        <v>0</v>
      </c>
      <c r="Q50" s="246">
        <f>'DATA-CoP'!BQ40*'CAPEX cost'!$G$4</f>
        <v>0</v>
      </c>
      <c r="R50" s="246">
        <f>'DATA-CoP'!BR40*'CAPEX cost'!$G$5</f>
        <v>0</v>
      </c>
      <c r="S50" s="246">
        <f>'DATA-CoP'!BS40*'CAPEX cost'!$G$4</f>
        <v>0</v>
      </c>
      <c r="T50" s="248">
        <f>'DATA-CoP'!BT40*('CAPEX cost'!$P$5*'CAPEX cost'!$G$5+'CAPEX cost'!$S$5*'CAPEX cost'!$L$5)</f>
        <v>0</v>
      </c>
      <c r="U50" s="249">
        <f>'DATA-CoP'!BV40*'CAPEX cost'!$L$5</f>
        <v>0</v>
      </c>
      <c r="V50" s="250">
        <f>'DATA-CoP'!BW40*'CAPEX cost'!$L$5</f>
        <v>0</v>
      </c>
      <c r="W50" s="251">
        <f>'DATA-CoP'!BY40*'CAPEX cost'!$L$5</f>
        <v>0</v>
      </c>
      <c r="X50" s="252">
        <f>'DATA-CoP'!BZ40*'CAPEX cost'!$L$5</f>
        <v>0</v>
      </c>
      <c r="Y50" s="253">
        <f t="shared" si="2"/>
        <v>0</v>
      </c>
    </row>
    <row r="51" spans="1:25" s="152" customFormat="1" ht="12.75">
      <c r="A51" s="229">
        <f>'DATA-CoP'!E41</f>
        <v>0</v>
      </c>
      <c r="B51" s="229">
        <f>'DATA-CoP'!F41</f>
        <v>0</v>
      </c>
      <c r="C51" s="186">
        <f>'DATA-CoP'!G41</f>
        <v>0</v>
      </c>
      <c r="D51" s="245">
        <f>'DATA-CoP'!K41</f>
        <v>0</v>
      </c>
      <c r="E51" s="247">
        <f>($M$2*'CAPEX cost'!G51+'OPEX costs'!$M$3*'CAPEX cost'!I51+'OPEX costs'!$M$4*'CAPEX cost'!K51+'OPEX costs'!$M$5*'CAPEX cost'!L51)*'DATA-CoP'!AE41</f>
        <v>0</v>
      </c>
      <c r="F51" s="246">
        <f>'DATA-CoP'!AK41*$G$3</f>
        <v>0</v>
      </c>
      <c r="G51" s="246">
        <f>'DATA-CoP'!AL41*$G$4</f>
        <v>0</v>
      </c>
      <c r="H51" s="246">
        <f>'DATA-CoP'!BG41*$G$5</f>
        <v>0</v>
      </c>
      <c r="I51" s="246">
        <f>'DATA-CoP'!BH41*$G$5</f>
        <v>0</v>
      </c>
      <c r="J51" s="246">
        <f>'DATA-CoP'!BI41*$G$5</f>
        <v>0</v>
      </c>
      <c r="K51" s="246">
        <f>'DATA-CoP'!BK41*$G$5</f>
        <v>0</v>
      </c>
      <c r="L51" s="246">
        <f>'DATA-CoP'!BL41*$G$6</f>
        <v>0</v>
      </c>
      <c r="M51" s="246">
        <f>'DATA-CoP'!BM41*$G$6</f>
        <v>0</v>
      </c>
      <c r="N51" s="246">
        <f>'DATA-CoP'!BN41*'CAPEX cost'!$G$5</f>
        <v>0</v>
      </c>
      <c r="O51" s="246">
        <f>'DATA-CoP'!BO41*'CAPEX cost'!$G$5</f>
        <v>0</v>
      </c>
      <c r="P51" s="246">
        <f>'DATA-CoP'!BP41*'CAPEX cost'!$G$5</f>
        <v>0</v>
      </c>
      <c r="Q51" s="246">
        <f>'DATA-CoP'!BQ41*'CAPEX cost'!$G$4</f>
        <v>0</v>
      </c>
      <c r="R51" s="246">
        <f>'DATA-CoP'!BR41*'CAPEX cost'!$G$5</f>
        <v>0</v>
      </c>
      <c r="S51" s="246">
        <f>'DATA-CoP'!BS41*'CAPEX cost'!$G$4</f>
        <v>0</v>
      </c>
      <c r="T51" s="248">
        <f>'DATA-CoP'!BT41*('CAPEX cost'!$P$5*'CAPEX cost'!$G$5+'CAPEX cost'!$S$5*'CAPEX cost'!$L$5)</f>
        <v>0</v>
      </c>
      <c r="U51" s="249">
        <f>'DATA-CoP'!BV41*'CAPEX cost'!$L$5</f>
        <v>0</v>
      </c>
      <c r="V51" s="250">
        <f>'DATA-CoP'!BW41*'CAPEX cost'!$L$5</f>
        <v>0</v>
      </c>
      <c r="W51" s="251">
        <f>'DATA-CoP'!BY41*'CAPEX cost'!$L$5</f>
        <v>0</v>
      </c>
      <c r="X51" s="252">
        <f>'DATA-CoP'!BZ41*'CAPEX cost'!$L$5</f>
        <v>0</v>
      </c>
      <c r="Y51" s="253">
        <f t="shared" si="2"/>
        <v>0</v>
      </c>
    </row>
    <row r="52" spans="1:25" s="152" customFormat="1" ht="12.75">
      <c r="A52" s="229">
        <f>'DATA-CoP'!E42</f>
        <v>0</v>
      </c>
      <c r="B52" s="229">
        <f>'DATA-CoP'!F42</f>
        <v>0</v>
      </c>
      <c r="C52" s="186">
        <f>'DATA-CoP'!G42</f>
        <v>0</v>
      </c>
      <c r="D52" s="245">
        <f>'DATA-CoP'!K42</f>
        <v>0</v>
      </c>
      <c r="E52" s="247">
        <f>($M$2*'CAPEX cost'!G52+'OPEX costs'!$M$3*'CAPEX cost'!I52+'OPEX costs'!$M$4*'CAPEX cost'!K52+'OPEX costs'!$M$5*'CAPEX cost'!L52)*'DATA-CoP'!AE42</f>
        <v>0</v>
      </c>
      <c r="F52" s="246">
        <f>'DATA-CoP'!AK42*$G$3</f>
        <v>0</v>
      </c>
      <c r="G52" s="246">
        <f>'DATA-CoP'!AL42*$G$4</f>
        <v>0</v>
      </c>
      <c r="H52" s="246">
        <f>'DATA-CoP'!BG42*$G$5</f>
        <v>0</v>
      </c>
      <c r="I52" s="246">
        <f>'DATA-CoP'!BH42*$G$5</f>
        <v>0</v>
      </c>
      <c r="J52" s="246">
        <f>'DATA-CoP'!BI42*$G$5</f>
        <v>0</v>
      </c>
      <c r="K52" s="246">
        <f>'DATA-CoP'!BK42*$G$5</f>
        <v>0</v>
      </c>
      <c r="L52" s="246">
        <f>'DATA-CoP'!BL42*$G$6</f>
        <v>0</v>
      </c>
      <c r="M52" s="246">
        <f>'DATA-CoP'!BM42*$G$6</f>
        <v>0</v>
      </c>
      <c r="N52" s="246">
        <f>'DATA-CoP'!BN42*'CAPEX cost'!$G$5</f>
        <v>0</v>
      </c>
      <c r="O52" s="246">
        <f>'DATA-CoP'!BO42*'CAPEX cost'!$G$5</f>
        <v>0</v>
      </c>
      <c r="P52" s="246">
        <f>'DATA-CoP'!BP42*'CAPEX cost'!$G$5</f>
        <v>0</v>
      </c>
      <c r="Q52" s="246">
        <f>'DATA-CoP'!BQ42*'CAPEX cost'!$G$4</f>
        <v>0</v>
      </c>
      <c r="R52" s="246">
        <f>'DATA-CoP'!BR42*'CAPEX cost'!$G$5</f>
        <v>0</v>
      </c>
      <c r="S52" s="246">
        <f>'DATA-CoP'!BS42*'CAPEX cost'!$G$4</f>
        <v>0</v>
      </c>
      <c r="T52" s="248">
        <f>'DATA-CoP'!BT42*('CAPEX cost'!$P$5*'CAPEX cost'!$G$5+'CAPEX cost'!$S$5*'CAPEX cost'!$L$5)</f>
        <v>0</v>
      </c>
      <c r="U52" s="249">
        <f>'DATA-CoP'!BV42*'CAPEX cost'!$L$5</f>
        <v>0</v>
      </c>
      <c r="V52" s="250">
        <f>'DATA-CoP'!BW42*'CAPEX cost'!$L$5</f>
        <v>0</v>
      </c>
      <c r="W52" s="251">
        <f>'DATA-CoP'!BY42*'CAPEX cost'!$L$5</f>
        <v>0</v>
      </c>
      <c r="X52" s="252">
        <f>'DATA-CoP'!BZ42*'CAPEX cost'!$L$5</f>
        <v>0</v>
      </c>
      <c r="Y52" s="253">
        <f t="shared" si="2"/>
        <v>0</v>
      </c>
    </row>
    <row r="53" spans="1:25" s="152" customFormat="1" ht="12.75">
      <c r="A53" s="229">
        <f>'DATA-CoP'!E43</f>
        <v>0</v>
      </c>
      <c r="B53" s="229">
        <f>'DATA-CoP'!F43</f>
        <v>0</v>
      </c>
      <c r="C53" s="186">
        <f>'DATA-CoP'!G43</f>
        <v>0</v>
      </c>
      <c r="D53" s="245">
        <f>'DATA-CoP'!K43</f>
        <v>0</v>
      </c>
      <c r="E53" s="247">
        <f>($M$2*'CAPEX cost'!G53+'OPEX costs'!$M$3*'CAPEX cost'!I53+'OPEX costs'!$M$4*'CAPEX cost'!K53+'OPEX costs'!$M$5*'CAPEX cost'!L53)*'DATA-CoP'!AE43</f>
        <v>0</v>
      </c>
      <c r="F53" s="246">
        <f>'DATA-CoP'!AK43*$G$3</f>
        <v>0</v>
      </c>
      <c r="G53" s="246">
        <f>'DATA-CoP'!AL43*$G$4</f>
        <v>0</v>
      </c>
      <c r="H53" s="246">
        <f>'DATA-CoP'!BG43*$G$5</f>
        <v>0</v>
      </c>
      <c r="I53" s="246">
        <f>'DATA-CoP'!BH43*$G$5</f>
        <v>0</v>
      </c>
      <c r="J53" s="246">
        <f>'DATA-CoP'!BI43*$G$5</f>
        <v>0</v>
      </c>
      <c r="K53" s="246">
        <f>'DATA-CoP'!BK43*$G$5</f>
        <v>0</v>
      </c>
      <c r="L53" s="246">
        <f>'DATA-CoP'!BL43*$G$6</f>
        <v>0</v>
      </c>
      <c r="M53" s="246">
        <f>'DATA-CoP'!BM43*$G$6</f>
        <v>0</v>
      </c>
      <c r="N53" s="246">
        <f>'DATA-CoP'!BN43*'CAPEX cost'!$G$5</f>
        <v>0</v>
      </c>
      <c r="O53" s="246">
        <f>'DATA-CoP'!BO43*'CAPEX cost'!$G$5</f>
        <v>0</v>
      </c>
      <c r="P53" s="246">
        <f>'DATA-CoP'!BP43*'CAPEX cost'!$G$5</f>
        <v>0</v>
      </c>
      <c r="Q53" s="246">
        <f>'DATA-CoP'!BQ43*'CAPEX cost'!$G$4</f>
        <v>0</v>
      </c>
      <c r="R53" s="246">
        <f>'DATA-CoP'!BR43*'CAPEX cost'!$G$5</f>
        <v>0</v>
      </c>
      <c r="S53" s="246">
        <f>'DATA-CoP'!BS43*'CAPEX cost'!$G$4</f>
        <v>0</v>
      </c>
      <c r="T53" s="248">
        <f>'DATA-CoP'!BT43*('CAPEX cost'!$P$5*'CAPEX cost'!$G$5+'CAPEX cost'!$S$5*'CAPEX cost'!$L$5)</f>
        <v>0</v>
      </c>
      <c r="U53" s="249">
        <f>'DATA-CoP'!BV43*'CAPEX cost'!$L$5</f>
        <v>0</v>
      </c>
      <c r="V53" s="250">
        <f>'DATA-CoP'!BW43*'CAPEX cost'!$L$5</f>
        <v>0</v>
      </c>
      <c r="W53" s="251">
        <f>'DATA-CoP'!BY43*'CAPEX cost'!$L$5</f>
        <v>0</v>
      </c>
      <c r="X53" s="252">
        <f>'DATA-CoP'!BZ43*'CAPEX cost'!$L$5</f>
        <v>0</v>
      </c>
      <c r="Y53" s="253">
        <f t="shared" si="2"/>
        <v>0</v>
      </c>
    </row>
    <row r="54" spans="1:25" s="152" customFormat="1" ht="13.8" thickBot="1">
      <c r="A54" s="231"/>
      <c r="B54" s="231"/>
      <c r="C54" s="193"/>
      <c r="D54" s="254"/>
      <c r="E54" s="255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7"/>
      <c r="U54" s="258"/>
      <c r="V54" s="259"/>
      <c r="W54" s="260"/>
      <c r="X54" s="261"/>
      <c r="Y54" s="262"/>
    </row>
    <row r="55" spans="1:28" s="154" customFormat="1" ht="13.8" thickTop="1">
      <c r="A55" s="200"/>
      <c r="B55" s="200"/>
      <c r="C55" s="200"/>
      <c r="D55" s="200"/>
      <c r="Z55" s="203"/>
      <c r="AB55" s="203"/>
    </row>
    <row r="56" spans="1:26" s="154" customFormat="1" ht="13.8" thickBo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5" s="152" customFormat="1" ht="13.8" thickBot="1">
      <c r="A57" s="206" t="s">
        <v>33</v>
      </c>
      <c r="B57" s="207"/>
      <c r="C57" s="207"/>
      <c r="D57" s="207"/>
      <c r="E57" s="263">
        <f aca="true" t="shared" si="3" ref="E57:Y57">E14/$Y$14</f>
        <v>0.08028230579956978</v>
      </c>
      <c r="F57" s="263">
        <f t="shared" si="3"/>
        <v>0.03986710963455149</v>
      </c>
      <c r="G57" s="263">
        <f t="shared" si="3"/>
        <v>0</v>
      </c>
      <c r="H57" s="263">
        <f t="shared" si="3"/>
        <v>0</v>
      </c>
      <c r="I57" s="263">
        <f t="shared" si="3"/>
        <v>0</v>
      </c>
      <c r="J57" s="263">
        <f t="shared" si="3"/>
        <v>0</v>
      </c>
      <c r="K57" s="263">
        <f t="shared" si="3"/>
        <v>0</v>
      </c>
      <c r="L57" s="263">
        <f t="shared" si="3"/>
        <v>0.7673798449612403</v>
      </c>
      <c r="M57" s="263">
        <f t="shared" si="3"/>
        <v>0.08150609080841639</v>
      </c>
      <c r="N57" s="263">
        <f t="shared" si="3"/>
        <v>0</v>
      </c>
      <c r="O57" s="263">
        <f t="shared" si="3"/>
        <v>0</v>
      </c>
      <c r="P57" s="263">
        <f t="shared" si="3"/>
        <v>0</v>
      </c>
      <c r="Q57" s="263">
        <f t="shared" si="3"/>
        <v>0</v>
      </c>
      <c r="R57" s="263">
        <f t="shared" si="3"/>
        <v>0</v>
      </c>
      <c r="S57" s="263">
        <f t="shared" si="3"/>
        <v>0</v>
      </c>
      <c r="T57" s="263">
        <f t="shared" si="3"/>
        <v>0.018454986114351733</v>
      </c>
      <c r="U57" s="263">
        <f t="shared" si="3"/>
        <v>0.009086972858335625</v>
      </c>
      <c r="V57" s="263">
        <f t="shared" si="3"/>
        <v>0</v>
      </c>
      <c r="W57" s="263">
        <f t="shared" si="3"/>
        <v>0.0011904331255461517</v>
      </c>
      <c r="X57" s="263">
        <f t="shared" si="3"/>
        <v>0.0020554811967763553</v>
      </c>
      <c r="Y57" s="264">
        <f t="shared" si="3"/>
        <v>1</v>
      </c>
    </row>
    <row r="58" s="152" customFormat="1" ht="12.75"/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="152" customFormat="1" ht="12.75"/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  <row r="75" s="152" customFormat="1" ht="12.75"/>
    <row r="76" s="152" customFormat="1" ht="12.75"/>
    <row r="77" s="152" customFormat="1" ht="12.75"/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</sheetData>
  <sheetProtection insertRows="0" deleteRows="0"/>
  <conditionalFormatting sqref="E14:Y57">
    <cfRule type="cellIs" priority="4" dxfId="5" operator="lessThan" stopIfTrue="1">
      <formula>0</formula>
    </cfRule>
  </conditionalFormatting>
  <conditionalFormatting sqref="D57">
    <cfRule type="cellIs" priority="1" dxfId="4" operator="between" stopIfTrue="1">
      <formula>0.05</formula>
      <formula>0.1</formula>
    </cfRule>
    <cfRule type="cellIs" priority="2" dxfId="3" operator="between" stopIfTrue="1">
      <formula>105</formula>
      <formula>0.2</formula>
    </cfRule>
    <cfRule type="cellIs" priority="3" dxfId="2" operator="greaterThan" stopIfTrue="1">
      <formula>0.2</formula>
    </cfRule>
  </conditionalFormatting>
  <conditionalFormatting sqref="D16:D53">
    <cfRule type="cellIs" priority="8" dxfId="1" operator="equal" stopIfTrue="1">
      <formula>"OK"</formula>
    </cfRule>
    <cfRule type="cellIs" priority="9" dxfId="0" operator="notEqual" stopIfTrue="1">
      <formula>"ok"</formula>
    </cfRule>
  </conditionalFormatting>
  <printOptions/>
  <pageMargins left="0.75" right="0.75" top="1" bottom="1" header="0.5" footer="0.5"/>
  <pageSetup fitToWidth="2" fitToHeight="1" horizontalDpi="1200" verticalDpi="1200" orientation="landscape" paperSize="9" scale="56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A1"/>
  <sheetViews>
    <sheetView workbookViewId="0" topLeftCell="A1"/>
  </sheetViews>
  <sheetFormatPr defaultColWidth="9.140625" defaultRowHeight="12.75"/>
  <sheetData>
    <row r="1" ht="12.75">
      <c r="A1">
        <f>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Filé</dc:creator>
  <cp:keywords/>
  <dc:description/>
  <cp:lastModifiedBy>Marcel Bakker</cp:lastModifiedBy>
  <cp:lastPrinted>2010-09-05T08:30:35Z</cp:lastPrinted>
  <dcterms:created xsi:type="dcterms:W3CDTF">2001-02-07T21:12:46Z</dcterms:created>
  <dcterms:modified xsi:type="dcterms:W3CDTF">2023-06-05T12:40:47Z</dcterms:modified>
  <cp:category/>
  <cp:version/>
  <cp:contentType/>
  <cp:contentStatus/>
</cp:coreProperties>
</file>